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300" windowHeight="9600" firstSheet="1" activeTab="2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/>
  <calcPr fullCalcOnLoad="1"/>
</workbook>
</file>

<file path=xl/sharedStrings.xml><?xml version="1.0" encoding="utf-8"?>
<sst xmlns="http://schemas.openxmlformats.org/spreadsheetml/2006/main" count="725" uniqueCount="141">
  <si>
    <t>Student Name:</t>
  </si>
  <si>
    <t>Grade:</t>
  </si>
  <si>
    <t>Regents Credit</t>
  </si>
  <si>
    <t>Lab Hrs.</t>
  </si>
  <si>
    <t>Zack Buettner</t>
  </si>
  <si>
    <t>John Dobson</t>
  </si>
  <si>
    <t>JJ Greenwood</t>
  </si>
  <si>
    <t>Crystal Hall</t>
  </si>
  <si>
    <t>Amber Hiles</t>
  </si>
  <si>
    <t>Jeff Kellam</t>
  </si>
  <si>
    <t>Tiffany Kimball</t>
  </si>
  <si>
    <t>Evan Lapp</t>
  </si>
  <si>
    <t>Amber Mullin</t>
  </si>
  <si>
    <t>Anthony Osorio</t>
  </si>
  <si>
    <t>Matt Rodriguez</t>
  </si>
  <si>
    <t>Shaylee Snell</t>
  </si>
  <si>
    <t>Chadd Zerniak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</si>
  <si>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</si>
  <si>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</si>
  <si>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</si>
  <si>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</si>
  <si>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</si>
  <si>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O6785</t>
  </si>
  <si>
    <t>O9523</t>
  </si>
  <si>
    <t>O7552</t>
  </si>
  <si>
    <t>O7218</t>
  </si>
  <si>
    <t>O6850</t>
  </si>
  <si>
    <t>O7236</t>
  </si>
  <si>
    <t>O7245</t>
  </si>
  <si>
    <t>O8025</t>
  </si>
  <si>
    <t>Due Date:</t>
  </si>
  <si>
    <t>Jesse LaMora</t>
  </si>
  <si>
    <t>Received, but not graded yet</t>
  </si>
  <si>
    <t>Extra Credit</t>
  </si>
  <si>
    <t>Volcano</t>
  </si>
  <si>
    <t>Mt. Kahoolawe</t>
  </si>
  <si>
    <t>Mt. Kilauea</t>
  </si>
  <si>
    <t>Mt. Sugarloaf</t>
  </si>
  <si>
    <t>Mt. Baldy</t>
  </si>
  <si>
    <t>Mt. Kanaga</t>
  </si>
  <si>
    <t>Mt. Etna</t>
  </si>
  <si>
    <t>Mt. Usu</t>
  </si>
  <si>
    <t>Mt. Krakatau</t>
  </si>
  <si>
    <t>Mt. White Island</t>
  </si>
  <si>
    <t>Mt. St. Helens</t>
  </si>
  <si>
    <t>Mt. Pacaya</t>
  </si>
  <si>
    <t>Point Deductions</t>
  </si>
  <si>
    <t>X</t>
  </si>
  <si>
    <t>Curtis Morelock</t>
  </si>
  <si>
    <t>O6596</t>
  </si>
  <si>
    <t>Spring 2006 Earth Science 2AB Student Grades - 1st Term</t>
  </si>
  <si>
    <t>Hall/B.R. Passes:</t>
  </si>
  <si>
    <t>Assignment:</t>
  </si>
  <si>
    <t>Plate Tectonics Exam B</t>
  </si>
  <si>
    <t>Date:</t>
  </si>
  <si>
    <t>TU</t>
  </si>
  <si>
    <t>Astr. Project-Poster</t>
  </si>
  <si>
    <t>Astr. Project-Brochure</t>
  </si>
  <si>
    <t>Astr. Project-Presentation</t>
  </si>
  <si>
    <t>1st Term</t>
  </si>
  <si>
    <t>2nd Term</t>
  </si>
  <si>
    <t>3rd Term</t>
  </si>
  <si>
    <t>Final</t>
  </si>
  <si>
    <t>TE</t>
  </si>
  <si>
    <t>H-R Diagram WS</t>
  </si>
  <si>
    <t>H-R Lab</t>
  </si>
  <si>
    <t>AB</t>
  </si>
  <si>
    <t>Planet Notes</t>
  </si>
  <si>
    <t>Total Labs =</t>
  </si>
  <si>
    <t>Sun Spots Lab</t>
  </si>
  <si>
    <t>O9466</t>
  </si>
  <si>
    <t>Constellations Lab</t>
  </si>
  <si>
    <t>Dual Movie WS</t>
  </si>
  <si>
    <t>Spectroscope Lab</t>
  </si>
  <si>
    <t>Elliptical Orbits Lab</t>
  </si>
  <si>
    <t>Notebook Check</t>
  </si>
  <si>
    <t>Models of Eclipses Lab</t>
  </si>
  <si>
    <t>Retrograde Motion of Mars Lab</t>
  </si>
  <si>
    <t>Astronomy Quiz</t>
  </si>
  <si>
    <t>Classwork in Text</t>
  </si>
  <si>
    <t>Moon Phases WS</t>
  </si>
  <si>
    <t>Spring 2006 Earth Science 2AB Student Grades - 2nd Term</t>
  </si>
  <si>
    <t>Astronomy Rev BW</t>
  </si>
  <si>
    <t>Astronomy Exam</t>
  </si>
  <si>
    <t>Grade needed on Reg to pass course:</t>
  </si>
  <si>
    <t>Final Course Grade:</t>
  </si>
  <si>
    <t>Written Test:</t>
  </si>
  <si>
    <t>Performance Test:</t>
  </si>
  <si>
    <t>Regents Final:</t>
  </si>
  <si>
    <t>Final Exam:</t>
  </si>
  <si>
    <t>Exam Corrections</t>
  </si>
  <si>
    <t>ISD</t>
  </si>
  <si>
    <t>Earth Hist WS #1 HW</t>
  </si>
  <si>
    <t>Geologic Timescale Lab</t>
  </si>
  <si>
    <t>Interp Earth Hist Packet HW</t>
  </si>
  <si>
    <t>Radioactive Decay Lab</t>
  </si>
  <si>
    <t>Mapping The Solar System Lab</t>
  </si>
  <si>
    <t>Current Earth Hist Research</t>
  </si>
  <si>
    <t>Alternate Work Assigned</t>
  </si>
  <si>
    <t>Earth Hist WS  #2 HW</t>
  </si>
  <si>
    <t>Earth History Exam</t>
  </si>
  <si>
    <t>Wx Quiz #1</t>
  </si>
  <si>
    <t>Classwork</t>
  </si>
  <si>
    <t>Term 1</t>
  </si>
  <si>
    <t>Term 2</t>
  </si>
  <si>
    <t>Term 3</t>
  </si>
  <si>
    <t>Perf. Test</t>
  </si>
  <si>
    <t>Written Test</t>
  </si>
  <si>
    <t xml:space="preserve"> Regents Final</t>
  </si>
  <si>
    <t>Final Exam</t>
  </si>
  <si>
    <t>Overall Grade:</t>
  </si>
  <si>
    <t>Spring 2006 Earth Science 2AB Student Grades - 3rd Term</t>
  </si>
  <si>
    <t>BW #1</t>
  </si>
  <si>
    <t>BW #2</t>
  </si>
  <si>
    <t>BW #3</t>
  </si>
  <si>
    <t>BW #4</t>
  </si>
  <si>
    <t>BW #5</t>
  </si>
  <si>
    <t>BW #6</t>
  </si>
  <si>
    <t>Wx Sta Plot Practice #2</t>
  </si>
  <si>
    <t>Wx Sta Quiz #2</t>
  </si>
  <si>
    <t>Wx Sta. Data Lab</t>
  </si>
  <si>
    <t>Hurricane Tracking Lab</t>
  </si>
  <si>
    <t>Wx Quiz #4</t>
  </si>
  <si>
    <t>Wx Quiz #5</t>
  </si>
  <si>
    <t>N</t>
  </si>
  <si>
    <t>O</t>
  </si>
  <si>
    <t>S</t>
  </si>
  <si>
    <t>C</t>
  </si>
  <si>
    <t>H</t>
  </si>
  <si>
    <t>L</t>
  </si>
  <si>
    <t>!</t>
  </si>
  <si>
    <t>Wx Quiz #6</t>
  </si>
  <si>
    <t>Wx Quiz #7</t>
  </si>
  <si>
    <t>Final Course Grade: (Assuming 65 on the Regents)</t>
  </si>
  <si>
    <t>ESRT Wx WS</t>
  </si>
  <si>
    <t>Final Wx WS</t>
  </si>
  <si>
    <t>Jan '04 Regents Mult. CH.</t>
  </si>
  <si>
    <t>Final Wx Quiz</t>
  </si>
  <si>
    <t>Perf. Test Review</t>
  </si>
  <si>
    <t>June '05 Regents Class Review</t>
  </si>
  <si>
    <t>Class 2 AB Final Grades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</si>
</sst>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b/>
      <sz val="10"/>
      <color indexed="14"/>
      <name val="Arial"/>
      <family val="2"/>
    </font>
    <font>
      <b/>
      <sz val="10"/>
      <color indexed="11"/>
      <name val="Arial"/>
      <family val="2"/>
    </font>
    <font>
      <b/>
      <sz val="10"/>
      <color indexed="13"/>
      <name val="Arial"/>
      <family val="2"/>
    </font>
    <font>
      <b/>
      <sz val="1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22"/>
      </left>
      <right style="thin">
        <color indexed="22"/>
      </right>
      <top style="thick">
        <color indexed="12"/>
      </top>
      <bottom style="thin">
        <color indexed="22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textRotation="60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 textRotation="60"/>
    </xf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5" borderId="0" xfId="0" applyFont="1" applyFill="1" applyAlignment="1">
      <alignment horizontal="left" textRotation="60"/>
    </xf>
    <xf numFmtId="0" fontId="9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10" borderId="3" xfId="0" applyNumberForma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5" fillId="0" borderId="0" xfId="0" applyFont="1" applyAlignment="1">
      <alignment horizontal="center" textRotation="60"/>
    </xf>
    <xf numFmtId="0" fontId="5" fillId="0" borderId="0" xfId="0" applyFont="1" applyAlignment="1">
      <alignment horizontal="left" textRotation="60"/>
    </xf>
    <xf numFmtId="0" fontId="7" fillId="4" borderId="6" xfId="0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11" borderId="0" xfId="0" applyFont="1" applyFill="1" applyAlignment="1">
      <alignment horizontal="left" textRotation="60"/>
    </xf>
    <xf numFmtId="16" fontId="4" fillId="11" borderId="0" xfId="0" applyNumberFormat="1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center"/>
    </xf>
    <xf numFmtId="16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1" fontId="15" fillId="4" borderId="2" xfId="0" applyNumberFormat="1" applyFont="1" applyFill="1" applyBorder="1" applyAlignment="1">
      <alignment horizontal="center"/>
    </xf>
    <xf numFmtId="1" fontId="9" fillId="12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4" fillId="9" borderId="2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" fontId="0" fillId="14" borderId="3" xfId="0" applyNumberForma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16" fontId="0" fillId="10" borderId="3" xfId="0" applyNumberFormat="1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8" borderId="0" xfId="0" applyFont="1" applyFill="1" applyAlignment="1">
      <alignment horizontal="left" textRotation="60"/>
    </xf>
    <xf numFmtId="16" fontId="4" fillId="8" borderId="0" xfId="0" applyNumberFormat="1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" fontId="9" fillId="7" borderId="3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1" fontId="16" fillId="9" borderId="2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1" fontId="16" fillId="12" borderId="2" xfId="0" applyNumberFormat="1" applyFont="1" applyFill="1" applyBorder="1" applyAlignment="1">
      <alignment horizontal="center"/>
    </xf>
    <xf numFmtId="1" fontId="16" fillId="3" borderId="2" xfId="0" applyNumberFormat="1" applyFont="1" applyFill="1" applyBorder="1" applyAlignment="1">
      <alignment horizontal="center"/>
    </xf>
    <xf numFmtId="1" fontId="7" fillId="12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9" borderId="0" xfId="0" applyFont="1" applyFill="1" applyBorder="1" applyAlignment="1">
      <alignment horizontal="center" textRotation="60"/>
    </xf>
    <xf numFmtId="0" fontId="4" fillId="9" borderId="0" xfId="0" applyFont="1" applyFill="1" applyAlignment="1">
      <alignment textRotation="60"/>
    </xf>
    <xf numFmtId="0" fontId="4" fillId="9" borderId="6" xfId="0" applyFont="1" applyFill="1" applyBorder="1" applyAlignment="1">
      <alignment textRotation="60"/>
    </xf>
    <xf numFmtId="0" fontId="7" fillId="3" borderId="0" xfId="0" applyFont="1" applyFill="1" applyBorder="1" applyAlignment="1">
      <alignment horizontal="center" textRotation="60"/>
    </xf>
    <xf numFmtId="0" fontId="5" fillId="3" borderId="0" xfId="0" applyFont="1" applyFill="1" applyAlignment="1">
      <alignment horizontal="center" textRotation="60"/>
    </xf>
    <xf numFmtId="0" fontId="5" fillId="3" borderId="6" xfId="0" applyFont="1" applyFill="1" applyBorder="1" applyAlignment="1">
      <alignment horizontal="center" textRotation="60"/>
    </xf>
    <xf numFmtId="0" fontId="7" fillId="4" borderId="0" xfId="0" applyFont="1" applyFill="1" applyBorder="1" applyAlignment="1">
      <alignment horizontal="center" textRotation="6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7" fillId="4" borderId="0" xfId="0" applyFont="1" applyFill="1" applyBorder="1" applyAlignment="1">
      <alignment horizontal="center" textRotation="60"/>
    </xf>
    <xf numFmtId="0" fontId="5" fillId="0" borderId="0" xfId="0" applyFont="1" applyAlignment="1">
      <alignment horizontal="center" textRotation="60"/>
    </xf>
    <xf numFmtId="0" fontId="5" fillId="0" borderId="6" xfId="0" applyFont="1" applyBorder="1" applyAlignment="1">
      <alignment horizontal="center" textRotation="60"/>
    </xf>
    <xf numFmtId="0" fontId="7" fillId="12" borderId="0" xfId="0" applyFont="1" applyFill="1" applyBorder="1" applyAlignment="1">
      <alignment horizontal="center" textRotation="60"/>
    </xf>
    <xf numFmtId="0" fontId="7" fillId="12" borderId="0" xfId="0" applyFont="1" applyFill="1" applyBorder="1" applyAlignment="1">
      <alignment horizontal="center" textRotation="60" wrapText="1"/>
    </xf>
    <xf numFmtId="0" fontId="5" fillId="0" borderId="0" xfId="0" applyFont="1" applyAlignment="1">
      <alignment horizontal="center" textRotation="60" wrapText="1"/>
    </xf>
    <xf numFmtId="0" fontId="5" fillId="0" borderId="6" xfId="0" applyFont="1" applyBorder="1" applyAlignment="1">
      <alignment horizontal="center" textRotation="60" wrapText="1"/>
    </xf>
    <xf numFmtId="0" fontId="4" fillId="9" borderId="0" xfId="0" applyFont="1" applyFill="1" applyBorder="1" applyAlignment="1">
      <alignment horizontal="center" textRotation="60" wrapText="1"/>
    </xf>
    <xf numFmtId="0" fontId="4" fillId="9" borderId="0" xfId="0" applyFont="1" applyFill="1" applyAlignment="1">
      <alignment textRotation="60" wrapText="1"/>
    </xf>
    <xf numFmtId="0" fontId="4" fillId="9" borderId="6" xfId="0" applyFont="1" applyFill="1" applyBorder="1" applyAlignment="1">
      <alignment textRotation="60" wrapText="1"/>
    </xf>
    <xf numFmtId="0" fontId="5" fillId="0" borderId="7" xfId="0" applyFont="1" applyFill="1" applyBorder="1" applyAlignment="1">
      <alignment horizontal="center" textRotation="75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333375</xdr:colOff>
      <xdr:row>4</xdr:row>
      <xdr:rowOff>28575</xdr:rowOff>
    </xdr:from>
    <xdr:to>
      <xdr:col>77</xdr:col>
      <xdr:colOff>333375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9784675" y="657225"/>
          <a:ext cx="243840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Spring</a:t>
          </a:r>
        </a:p>
      </xdr:txBody>
    </xdr:sp>
    <xdr:clientData/>
  </xdr:twoCellAnchor>
  <xdr:twoCellAnchor>
    <xdr:from>
      <xdr:col>73</xdr:col>
      <xdr:colOff>333375</xdr:colOff>
      <xdr:row>10</xdr:row>
      <xdr:rowOff>57150</xdr:rowOff>
    </xdr:from>
    <xdr:to>
      <xdr:col>77</xdr:col>
      <xdr:colOff>333375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9784675" y="1352550"/>
          <a:ext cx="243840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Break!!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F7">
      <selection activeCell="F16" sqref="A16:IV16"/>
    </sheetView>
  </sheetViews>
  <sheetFormatPr defaultColWidth="9.140625" defaultRowHeight="12.75"/>
  <cols>
    <col min="1" max="1" width="10.57421875" style="3" customWidth="1"/>
    <col min="2" max="2" width="17.00390625" style="3" customWidth="1"/>
    <col min="3" max="3" width="8.57421875" style="3" hidden="1" customWidth="1"/>
    <col min="4" max="4" width="5.57421875" style="3" customWidth="1"/>
    <col min="5" max="6" width="6.8515625" style="4" customWidth="1"/>
    <col min="7" max="7" width="7.57421875" style="4" customWidth="1"/>
    <col min="8" max="9" width="7.8515625" style="4" customWidth="1"/>
    <col min="10" max="10" width="6.8515625" style="4" customWidth="1"/>
    <col min="11" max="11" width="7.140625" style="4" customWidth="1"/>
    <col min="12" max="12" width="4.140625" style="4" customWidth="1"/>
    <col min="13" max="13" width="4.7109375" style="4" customWidth="1"/>
    <col min="14" max="15" width="4.28125" style="4" customWidth="1"/>
    <col min="16" max="17" width="7.00390625" style="4" customWidth="1"/>
    <col min="18" max="18" width="4.28125" style="4" customWidth="1"/>
    <col min="19" max="20" width="6.28125" style="4" customWidth="1"/>
    <col min="21" max="21" width="7.140625" style="4" customWidth="1"/>
    <col min="22" max="25" width="4.28125" style="4" customWidth="1"/>
    <col min="26" max="26" width="7.57421875" style="4" customWidth="1"/>
    <col min="27" max="27" width="9.57421875" style="15" customWidth="1"/>
    <col min="28" max="28" width="14.57421875" style="3" customWidth="1"/>
    <col min="29" max="29" width="9.140625" style="19" customWidth="1"/>
    <col min="31" max="33" width="9.140625" style="45" customWidth="1"/>
  </cols>
  <sheetData>
    <row r="1" spans="7:27" ht="12.75">
      <c r="G1" s="5" t="s">
        <v>50</v>
      </c>
      <c r="L1" s="32"/>
      <c r="M1" s="16" t="s">
        <v>2</v>
      </c>
      <c r="AA1" s="11"/>
    </row>
    <row r="2" spans="7:27" ht="12.75">
      <c r="G2" s="5"/>
      <c r="L2" s="4" t="s">
        <v>47</v>
      </c>
      <c r="M2" s="16" t="s">
        <v>32</v>
      </c>
      <c r="AA2" s="11"/>
    </row>
    <row r="3" spans="7:27" ht="12.75">
      <c r="G3" s="5"/>
      <c r="L3" s="33"/>
      <c r="M3" s="16" t="s">
        <v>17</v>
      </c>
      <c r="AA3" s="11"/>
    </row>
    <row r="4" spans="7:27" ht="12.75">
      <c r="G4" s="5"/>
      <c r="L4" s="34"/>
      <c r="M4" s="16" t="s">
        <v>18</v>
      </c>
      <c r="AA4" s="11"/>
    </row>
    <row r="5" spans="7:27" ht="12.75">
      <c r="G5" s="5"/>
      <c r="L5" s="35"/>
      <c r="M5" s="16" t="s">
        <v>19</v>
      </c>
      <c r="AA5" s="11"/>
    </row>
    <row r="6" spans="7:27" ht="12.75">
      <c r="G6" s="5"/>
      <c r="L6" s="36"/>
      <c r="M6" s="16" t="s">
        <v>20</v>
      </c>
      <c r="AA6" s="11"/>
    </row>
    <row r="7" spans="1:34" s="8" customFormat="1" ht="137.25">
      <c r="A7" s="7"/>
      <c r="B7" s="20" t="s">
        <v>52</v>
      </c>
      <c r="C7" s="17" t="s">
        <v>34</v>
      </c>
      <c r="D7" s="17"/>
      <c r="E7" s="17" t="s">
        <v>53</v>
      </c>
      <c r="F7" s="17" t="s">
        <v>56</v>
      </c>
      <c r="G7" s="17" t="s">
        <v>57</v>
      </c>
      <c r="H7" s="17" t="s">
        <v>58</v>
      </c>
      <c r="I7" s="17" t="s">
        <v>67</v>
      </c>
      <c r="J7" s="17" t="s">
        <v>64</v>
      </c>
      <c r="K7" s="57" t="s">
        <v>65</v>
      </c>
      <c r="L7" s="57" t="s">
        <v>69</v>
      </c>
      <c r="M7" s="57" t="s">
        <v>71</v>
      </c>
      <c r="N7" s="17" t="s">
        <v>72</v>
      </c>
      <c r="O7" s="57" t="s">
        <v>73</v>
      </c>
      <c r="P7" s="57" t="s">
        <v>74</v>
      </c>
      <c r="Q7" s="57" t="s">
        <v>77</v>
      </c>
      <c r="R7" s="17" t="s">
        <v>75</v>
      </c>
      <c r="S7" s="57" t="s">
        <v>76</v>
      </c>
      <c r="T7" s="17" t="s">
        <v>80</v>
      </c>
      <c r="U7" s="17" t="s">
        <v>78</v>
      </c>
      <c r="V7" s="17" t="s">
        <v>79</v>
      </c>
      <c r="W7" s="17" t="s">
        <v>78</v>
      </c>
      <c r="X7" s="17"/>
      <c r="Y7" s="27" t="s">
        <v>46</v>
      </c>
      <c r="Z7" s="23" t="s">
        <v>33</v>
      </c>
      <c r="AA7" s="12"/>
      <c r="AB7" s="7"/>
      <c r="AC7" s="66"/>
      <c r="AE7" s="47"/>
      <c r="AF7" s="47"/>
      <c r="AG7" s="47"/>
      <c r="AH7" s="48"/>
    </row>
    <row r="8" spans="1:33" s="8" customFormat="1" ht="26.25" customHeight="1">
      <c r="A8" s="6"/>
      <c r="B8" s="20" t="s">
        <v>30</v>
      </c>
      <c r="C8" s="22"/>
      <c r="D8" s="120" t="s">
        <v>51</v>
      </c>
      <c r="E8" s="22">
        <v>38748</v>
      </c>
      <c r="F8" s="22">
        <v>38757</v>
      </c>
      <c r="G8" s="22">
        <v>38757</v>
      </c>
      <c r="H8" s="22">
        <v>38757</v>
      </c>
      <c r="I8" s="22">
        <v>38758</v>
      </c>
      <c r="J8" s="22">
        <v>38761</v>
      </c>
      <c r="K8" s="58">
        <v>38761</v>
      </c>
      <c r="L8" s="58">
        <v>38765</v>
      </c>
      <c r="M8" s="58">
        <v>38778</v>
      </c>
      <c r="N8" s="22">
        <v>38777</v>
      </c>
      <c r="O8" s="58">
        <v>38778</v>
      </c>
      <c r="P8" s="58">
        <v>38784</v>
      </c>
      <c r="Q8" s="58">
        <v>38778</v>
      </c>
      <c r="R8" s="22">
        <v>38785</v>
      </c>
      <c r="S8" s="58">
        <v>38785</v>
      </c>
      <c r="T8" s="22">
        <v>38786</v>
      </c>
      <c r="U8" s="22">
        <v>38789</v>
      </c>
      <c r="V8" s="22">
        <v>38789</v>
      </c>
      <c r="W8" s="22">
        <v>38791</v>
      </c>
      <c r="X8" s="22"/>
      <c r="Y8" s="28"/>
      <c r="Z8" s="24"/>
      <c r="AA8" s="13" t="s">
        <v>1</v>
      </c>
      <c r="AB8" s="6"/>
      <c r="AC8" s="66"/>
      <c r="AE8" s="19"/>
      <c r="AF8" s="19"/>
      <c r="AG8" s="19"/>
    </row>
    <row r="9" spans="1:34" s="8" customFormat="1" ht="13.5" customHeight="1" thickBot="1">
      <c r="A9" s="9" t="s">
        <v>21</v>
      </c>
      <c r="B9" s="9" t="s">
        <v>0</v>
      </c>
      <c r="C9" s="10"/>
      <c r="D9" s="121"/>
      <c r="E9" s="10">
        <v>130</v>
      </c>
      <c r="F9" s="10">
        <v>120</v>
      </c>
      <c r="G9" s="10">
        <v>40</v>
      </c>
      <c r="H9" s="10">
        <v>40</v>
      </c>
      <c r="I9" s="10">
        <v>75</v>
      </c>
      <c r="J9" s="10">
        <v>20</v>
      </c>
      <c r="K9" s="59">
        <v>50</v>
      </c>
      <c r="L9" s="59">
        <v>100</v>
      </c>
      <c r="M9" s="59">
        <v>50</v>
      </c>
      <c r="N9" s="10">
        <v>20</v>
      </c>
      <c r="O9" s="59">
        <v>50</v>
      </c>
      <c r="P9" s="59">
        <v>100</v>
      </c>
      <c r="Q9" s="59">
        <v>50</v>
      </c>
      <c r="R9" s="10">
        <v>25</v>
      </c>
      <c r="S9" s="59">
        <v>50</v>
      </c>
      <c r="T9" s="10">
        <v>25</v>
      </c>
      <c r="U9" s="10">
        <v>40</v>
      </c>
      <c r="V9" s="10">
        <v>40</v>
      </c>
      <c r="W9" s="10">
        <v>20</v>
      </c>
      <c r="X9" s="10"/>
      <c r="Y9" s="29"/>
      <c r="Z9" s="25"/>
      <c r="AA9" s="14">
        <f>SUM(E9:Z9)</f>
        <v>1045</v>
      </c>
      <c r="AB9" s="9" t="s">
        <v>0</v>
      </c>
      <c r="AC9" s="67" t="s">
        <v>3</v>
      </c>
      <c r="AE9" s="49" t="s">
        <v>59</v>
      </c>
      <c r="AF9" s="49" t="s">
        <v>60</v>
      </c>
      <c r="AG9" s="49" t="s">
        <v>61</v>
      </c>
      <c r="AH9" s="49" t="s">
        <v>62</v>
      </c>
    </row>
    <row r="10" spans="1:34" ht="12.75" customHeight="1" thickTop="1">
      <c r="A10" s="3" t="s">
        <v>22</v>
      </c>
      <c r="B10" s="3" t="s">
        <v>4</v>
      </c>
      <c r="D10" s="37">
        <v>3</v>
      </c>
      <c r="E10" s="60">
        <v>0</v>
      </c>
      <c r="F10" s="3">
        <v>90</v>
      </c>
      <c r="G10" s="3">
        <v>5</v>
      </c>
      <c r="H10" s="3">
        <v>25</v>
      </c>
      <c r="I10" s="60">
        <v>0</v>
      </c>
      <c r="J10" s="60">
        <v>0</v>
      </c>
      <c r="K10" s="75">
        <v>0</v>
      </c>
      <c r="L10" s="75">
        <v>0</v>
      </c>
      <c r="M10" s="75">
        <v>0</v>
      </c>
      <c r="N10" s="61" t="s">
        <v>66</v>
      </c>
      <c r="O10" s="63">
        <v>45</v>
      </c>
      <c r="P10" s="63">
        <v>90</v>
      </c>
      <c r="Q10" s="75">
        <v>0</v>
      </c>
      <c r="R10" s="60">
        <v>0</v>
      </c>
      <c r="S10" s="63">
        <v>36</v>
      </c>
      <c r="T10" s="77">
        <v>0</v>
      </c>
      <c r="U10" s="60">
        <v>0</v>
      </c>
      <c r="V10" s="60">
        <v>0</v>
      </c>
      <c r="W10" s="3">
        <v>2</v>
      </c>
      <c r="X10" s="3"/>
      <c r="Y10" s="30">
        <v>-25</v>
      </c>
      <c r="Z10" s="26"/>
      <c r="AA10" s="31">
        <f>((SUM(E10:Z10))/(AA9-20))*100</f>
        <v>26.146341463414636</v>
      </c>
      <c r="AB10" s="3" t="s">
        <v>4</v>
      </c>
      <c r="AC10" s="37">
        <v>5.5</v>
      </c>
      <c r="AE10" s="52">
        <v>26</v>
      </c>
      <c r="AF10" s="52"/>
      <c r="AG10" s="50"/>
      <c r="AH10" s="51"/>
    </row>
    <row r="11" spans="1:34" s="2" customFormat="1" ht="15.75" customHeight="1">
      <c r="A11" s="3" t="s">
        <v>23</v>
      </c>
      <c r="B11" s="3" t="s">
        <v>6</v>
      </c>
      <c r="C11" s="3" t="s">
        <v>41</v>
      </c>
      <c r="D11" s="37">
        <v>3</v>
      </c>
      <c r="E11" s="60">
        <v>0</v>
      </c>
      <c r="F11" s="3">
        <v>100</v>
      </c>
      <c r="G11" s="3">
        <v>30</v>
      </c>
      <c r="H11" s="3">
        <v>32</v>
      </c>
      <c r="I11" s="3">
        <v>75</v>
      </c>
      <c r="J11" s="61" t="s">
        <v>66</v>
      </c>
      <c r="K11" s="75">
        <v>0</v>
      </c>
      <c r="L11" s="75">
        <v>0</v>
      </c>
      <c r="M11" s="75">
        <v>0</v>
      </c>
      <c r="N11" s="61" t="s">
        <v>66</v>
      </c>
      <c r="O11" s="62">
        <v>30</v>
      </c>
      <c r="P11" s="63">
        <v>79</v>
      </c>
      <c r="Q11" s="76">
        <v>30</v>
      </c>
      <c r="R11" s="61" t="s">
        <v>66</v>
      </c>
      <c r="S11" s="75">
        <v>0</v>
      </c>
      <c r="T11" s="77">
        <v>0</v>
      </c>
      <c r="U11" s="60">
        <v>0</v>
      </c>
      <c r="V11" s="3">
        <v>20</v>
      </c>
      <c r="W11" s="3">
        <v>8</v>
      </c>
      <c r="X11" s="3"/>
      <c r="Y11" s="30"/>
      <c r="Z11" s="26"/>
      <c r="AA11" s="31">
        <f>((SUM(E11:Z11))/(AA9-65))*100</f>
        <v>41.224489795918366</v>
      </c>
      <c r="AB11" s="3" t="s">
        <v>6</v>
      </c>
      <c r="AC11" s="37">
        <v>16</v>
      </c>
      <c r="AE11" s="52">
        <v>41</v>
      </c>
      <c r="AF11" s="52"/>
      <c r="AG11" s="50"/>
      <c r="AH11" s="51"/>
    </row>
    <row r="12" spans="1:34" s="2" customFormat="1" ht="12.75">
      <c r="A12" s="3" t="s">
        <v>24</v>
      </c>
      <c r="B12" s="3" t="s">
        <v>8</v>
      </c>
      <c r="C12" s="3" t="s">
        <v>39</v>
      </c>
      <c r="D12" s="37">
        <v>1</v>
      </c>
      <c r="E12" s="3">
        <v>52</v>
      </c>
      <c r="F12" s="3">
        <v>115</v>
      </c>
      <c r="G12" s="3">
        <v>40</v>
      </c>
      <c r="H12" s="3">
        <v>40</v>
      </c>
      <c r="I12" s="3">
        <v>75</v>
      </c>
      <c r="J12" s="3">
        <v>18</v>
      </c>
      <c r="K12" s="63">
        <v>35</v>
      </c>
      <c r="L12" s="63">
        <v>77</v>
      </c>
      <c r="M12" s="63">
        <v>33</v>
      </c>
      <c r="N12" s="3">
        <v>16</v>
      </c>
      <c r="O12" s="63">
        <v>48</v>
      </c>
      <c r="P12" s="63">
        <v>79</v>
      </c>
      <c r="Q12" s="75">
        <v>0</v>
      </c>
      <c r="R12" s="60">
        <v>0</v>
      </c>
      <c r="S12" s="63">
        <v>38</v>
      </c>
      <c r="T12" s="77">
        <v>0</v>
      </c>
      <c r="U12" s="3">
        <v>6</v>
      </c>
      <c r="V12" s="3">
        <v>20</v>
      </c>
      <c r="W12" s="3">
        <v>6</v>
      </c>
      <c r="X12" s="3"/>
      <c r="Y12" s="30"/>
      <c r="Z12" s="26">
        <v>20</v>
      </c>
      <c r="AA12" s="21">
        <f>((SUM(E12:Z12))/(AA9-0))*100</f>
        <v>68.70813397129186</v>
      </c>
      <c r="AB12" s="18" t="s">
        <v>8</v>
      </c>
      <c r="AC12" s="69">
        <v>26.5</v>
      </c>
      <c r="AE12" s="52">
        <v>69</v>
      </c>
      <c r="AF12" s="52"/>
      <c r="AG12" s="50"/>
      <c r="AH12" s="51"/>
    </row>
    <row r="13" spans="1:34" s="2" customFormat="1" ht="12.75">
      <c r="A13" s="3">
        <v>10490</v>
      </c>
      <c r="B13" s="3" t="s">
        <v>9</v>
      </c>
      <c r="C13" s="3" t="s">
        <v>40</v>
      </c>
      <c r="D13" s="37">
        <v>1</v>
      </c>
      <c r="E13" s="3">
        <v>24</v>
      </c>
      <c r="F13" s="3">
        <v>100</v>
      </c>
      <c r="G13" s="3">
        <v>25</v>
      </c>
      <c r="H13" s="3">
        <v>40</v>
      </c>
      <c r="I13" s="3">
        <v>75</v>
      </c>
      <c r="J13" s="3">
        <v>15</v>
      </c>
      <c r="K13" s="63">
        <v>44</v>
      </c>
      <c r="L13" s="63">
        <v>67</v>
      </c>
      <c r="M13" s="62">
        <v>27</v>
      </c>
      <c r="N13" s="61" t="s">
        <v>66</v>
      </c>
      <c r="O13" s="61" t="s">
        <v>66</v>
      </c>
      <c r="P13" s="61" t="s">
        <v>66</v>
      </c>
      <c r="Q13" s="61" t="s">
        <v>66</v>
      </c>
      <c r="R13" s="61" t="s">
        <v>66</v>
      </c>
      <c r="S13" s="61" t="s">
        <v>66</v>
      </c>
      <c r="T13" s="3">
        <v>13</v>
      </c>
      <c r="U13" s="3">
        <v>8</v>
      </c>
      <c r="V13" s="60">
        <v>0</v>
      </c>
      <c r="W13" s="60">
        <v>0</v>
      </c>
      <c r="X13" s="3"/>
      <c r="Y13" s="30">
        <v>-15</v>
      </c>
      <c r="Z13" s="26">
        <v>11</v>
      </c>
      <c r="AA13" s="31">
        <f>((SUM(E13:Z13))/(AA9-295))*100</f>
        <v>57.86666666666667</v>
      </c>
      <c r="AB13" s="3" t="s">
        <v>9</v>
      </c>
      <c r="AC13" s="69">
        <v>23</v>
      </c>
      <c r="AE13" s="52">
        <v>58</v>
      </c>
      <c r="AF13" s="52"/>
      <c r="AG13" s="50"/>
      <c r="AH13" s="51"/>
    </row>
    <row r="14" spans="1:34" s="2" customFormat="1" ht="12.75">
      <c r="A14" s="3" t="s">
        <v>25</v>
      </c>
      <c r="B14" s="3" t="s">
        <v>10</v>
      </c>
      <c r="C14" s="3" t="s">
        <v>37</v>
      </c>
      <c r="D14" s="37">
        <v>2</v>
      </c>
      <c r="E14" s="3">
        <v>68</v>
      </c>
      <c r="F14" s="3">
        <v>90</v>
      </c>
      <c r="G14" s="60">
        <v>0</v>
      </c>
      <c r="H14" s="3">
        <v>20</v>
      </c>
      <c r="I14" s="60">
        <v>0</v>
      </c>
      <c r="J14" s="3">
        <v>14</v>
      </c>
      <c r="K14" s="63">
        <v>35</v>
      </c>
      <c r="L14" s="63">
        <v>93</v>
      </c>
      <c r="M14" s="62">
        <v>27</v>
      </c>
      <c r="N14" s="3">
        <v>19</v>
      </c>
      <c r="O14" s="63">
        <v>43</v>
      </c>
      <c r="P14" s="63">
        <v>53</v>
      </c>
      <c r="Q14" s="75">
        <v>0</v>
      </c>
      <c r="R14" s="60">
        <v>0</v>
      </c>
      <c r="S14" s="63">
        <v>38</v>
      </c>
      <c r="T14" s="77">
        <v>0</v>
      </c>
      <c r="U14" s="3">
        <v>18</v>
      </c>
      <c r="V14" s="3">
        <v>30</v>
      </c>
      <c r="W14" s="3">
        <v>12</v>
      </c>
      <c r="X14" s="3"/>
      <c r="Y14" s="30"/>
      <c r="Z14" s="26"/>
      <c r="AA14" s="31">
        <f>((SUM(E14:Z14))/(AA9-0))*100</f>
        <v>53.588516746411486</v>
      </c>
      <c r="AB14" s="3" t="s">
        <v>10</v>
      </c>
      <c r="AC14" s="69">
        <v>27.5</v>
      </c>
      <c r="AE14" s="52">
        <v>54</v>
      </c>
      <c r="AF14" s="52"/>
      <c r="AG14" s="50"/>
      <c r="AH14" s="51"/>
    </row>
    <row r="15" spans="1:34" s="2" customFormat="1" ht="12.75">
      <c r="A15" s="3" t="s">
        <v>70</v>
      </c>
      <c r="B15" s="3" t="s">
        <v>31</v>
      </c>
      <c r="C15" s="3" t="s">
        <v>42</v>
      </c>
      <c r="D15" s="37">
        <v>1</v>
      </c>
      <c r="E15" s="3">
        <v>32</v>
      </c>
      <c r="F15" s="3">
        <v>80</v>
      </c>
      <c r="G15" s="3">
        <v>5</v>
      </c>
      <c r="H15" s="3">
        <v>15</v>
      </c>
      <c r="I15" s="3">
        <v>75</v>
      </c>
      <c r="J15" s="3">
        <v>16</v>
      </c>
      <c r="K15" s="63">
        <v>33</v>
      </c>
      <c r="L15" s="63">
        <v>87</v>
      </c>
      <c r="M15" s="63">
        <v>35</v>
      </c>
      <c r="N15" s="3">
        <v>19</v>
      </c>
      <c r="O15" s="63">
        <v>36</v>
      </c>
      <c r="P15" s="63">
        <v>90</v>
      </c>
      <c r="Q15" s="75">
        <v>0</v>
      </c>
      <c r="R15" s="60">
        <v>0</v>
      </c>
      <c r="S15" s="63">
        <v>40</v>
      </c>
      <c r="T15" s="77">
        <v>0</v>
      </c>
      <c r="U15" s="60">
        <v>0</v>
      </c>
      <c r="V15" s="3">
        <v>30</v>
      </c>
      <c r="W15" s="60">
        <v>0</v>
      </c>
      <c r="X15" s="3"/>
      <c r="Y15" s="30">
        <v>-35</v>
      </c>
      <c r="Z15" s="26"/>
      <c r="AA15" s="31">
        <f>((SUM(E15:Z15))/(AA9-0))*100</f>
        <v>53.397129186602875</v>
      </c>
      <c r="AB15" s="3" t="s">
        <v>31</v>
      </c>
      <c r="AC15" s="37">
        <v>17.5</v>
      </c>
      <c r="AE15" s="52">
        <v>53</v>
      </c>
      <c r="AF15" s="52"/>
      <c r="AG15" s="50"/>
      <c r="AH15" s="51"/>
    </row>
    <row r="16" spans="1:34" s="1" customFormat="1" ht="12" customHeight="1">
      <c r="A16" s="3" t="s">
        <v>26</v>
      </c>
      <c r="B16" s="3" t="s">
        <v>11</v>
      </c>
      <c r="C16" s="3" t="s">
        <v>43</v>
      </c>
      <c r="D16" s="37">
        <v>2</v>
      </c>
      <c r="E16" s="3">
        <v>44</v>
      </c>
      <c r="F16" s="3">
        <v>95</v>
      </c>
      <c r="G16" s="3">
        <v>25</v>
      </c>
      <c r="H16" s="3">
        <v>40</v>
      </c>
      <c r="I16" s="3">
        <v>55</v>
      </c>
      <c r="J16" s="3">
        <v>18</v>
      </c>
      <c r="K16" s="62">
        <v>29</v>
      </c>
      <c r="L16" s="75">
        <v>0</v>
      </c>
      <c r="M16" s="62">
        <v>7</v>
      </c>
      <c r="N16" s="3">
        <v>18</v>
      </c>
      <c r="O16" s="63">
        <v>36</v>
      </c>
      <c r="P16" s="63">
        <v>75</v>
      </c>
      <c r="Q16" s="75">
        <v>0</v>
      </c>
      <c r="R16" s="3">
        <v>20</v>
      </c>
      <c r="S16" s="75">
        <v>0</v>
      </c>
      <c r="T16" s="77">
        <v>0</v>
      </c>
      <c r="U16" s="60">
        <v>0</v>
      </c>
      <c r="V16" s="3">
        <v>15</v>
      </c>
      <c r="W16" s="60">
        <v>0</v>
      </c>
      <c r="X16" s="3"/>
      <c r="Y16" s="30">
        <v>-20</v>
      </c>
      <c r="Z16" s="26"/>
      <c r="AA16" s="31">
        <f>((SUM(E16:Z16))/(AA9-0))*100</f>
        <v>43.73205741626794</v>
      </c>
      <c r="AB16" s="3" t="s">
        <v>11</v>
      </c>
      <c r="AC16" s="37">
        <v>19</v>
      </c>
      <c r="AD16" s="2"/>
      <c r="AE16" s="52">
        <v>44</v>
      </c>
      <c r="AF16" s="52"/>
      <c r="AG16" s="50"/>
      <c r="AH16" s="51"/>
    </row>
    <row r="17" spans="1:34" s="1" customFormat="1" ht="12.75">
      <c r="A17" s="3" t="s">
        <v>49</v>
      </c>
      <c r="B17" s="3" t="s">
        <v>48</v>
      </c>
      <c r="C17" s="3"/>
      <c r="D17" s="37">
        <v>1</v>
      </c>
      <c r="E17" s="3">
        <v>64</v>
      </c>
      <c r="F17" s="60">
        <v>0</v>
      </c>
      <c r="G17" s="60">
        <v>0</v>
      </c>
      <c r="H17" s="60">
        <v>0</v>
      </c>
      <c r="I17" s="3">
        <v>75</v>
      </c>
      <c r="J17" s="3">
        <v>18</v>
      </c>
      <c r="K17" s="63">
        <v>42</v>
      </c>
      <c r="L17" s="75">
        <v>0</v>
      </c>
      <c r="M17" s="63">
        <v>40</v>
      </c>
      <c r="N17" s="3">
        <v>20</v>
      </c>
      <c r="O17" s="63">
        <v>44</v>
      </c>
      <c r="P17" s="75">
        <v>0</v>
      </c>
      <c r="Q17" s="75">
        <v>0</v>
      </c>
      <c r="R17" s="60">
        <v>0</v>
      </c>
      <c r="S17" s="63">
        <v>36</v>
      </c>
      <c r="T17" s="77">
        <v>0</v>
      </c>
      <c r="U17" s="3">
        <v>10</v>
      </c>
      <c r="V17" s="3">
        <v>35</v>
      </c>
      <c r="W17" s="3">
        <v>14</v>
      </c>
      <c r="X17" s="3"/>
      <c r="Y17" s="30"/>
      <c r="Z17" s="26"/>
      <c r="AA17" s="31">
        <f>((SUM(E17:Z17))/(AA9-0))*100</f>
        <v>38.08612440191387</v>
      </c>
      <c r="AB17" s="3" t="s">
        <v>48</v>
      </c>
      <c r="AC17" s="37">
        <v>6.5</v>
      </c>
      <c r="AD17" s="2"/>
      <c r="AE17" s="52">
        <v>38</v>
      </c>
      <c r="AF17" s="52"/>
      <c r="AG17" s="50"/>
      <c r="AH17" s="51"/>
    </row>
    <row r="18" spans="1:34" ht="12.75">
      <c r="A18" s="3" t="s">
        <v>27</v>
      </c>
      <c r="B18" s="3" t="s">
        <v>12</v>
      </c>
      <c r="C18" s="3" t="s">
        <v>38</v>
      </c>
      <c r="D18" s="37"/>
      <c r="E18" s="3">
        <v>38</v>
      </c>
      <c r="F18" s="3">
        <v>110</v>
      </c>
      <c r="G18" s="3">
        <v>30</v>
      </c>
      <c r="H18" s="3">
        <v>40</v>
      </c>
      <c r="I18" s="3">
        <v>75</v>
      </c>
      <c r="J18" s="3">
        <v>14</v>
      </c>
      <c r="K18" s="63">
        <v>35</v>
      </c>
      <c r="L18" s="74">
        <v>95</v>
      </c>
      <c r="M18" s="62">
        <v>26</v>
      </c>
      <c r="N18" s="3">
        <v>19</v>
      </c>
      <c r="O18" s="63">
        <v>46</v>
      </c>
      <c r="P18" s="63">
        <v>79</v>
      </c>
      <c r="Q18" s="75">
        <v>0</v>
      </c>
      <c r="R18" s="3">
        <v>20</v>
      </c>
      <c r="S18" s="63">
        <v>37</v>
      </c>
      <c r="T18" s="77">
        <v>0</v>
      </c>
      <c r="U18" s="3">
        <v>10</v>
      </c>
      <c r="V18" s="3">
        <v>20</v>
      </c>
      <c r="W18" s="3">
        <v>10</v>
      </c>
      <c r="X18" s="3"/>
      <c r="Y18" s="30"/>
      <c r="Z18" s="26">
        <v>20</v>
      </c>
      <c r="AA18" s="21">
        <f>((SUM(E18:Z18))/(AA9-0))*100</f>
        <v>69.2822966507177</v>
      </c>
      <c r="AB18" s="3" t="s">
        <v>12</v>
      </c>
      <c r="AC18" s="69">
        <v>25.5</v>
      </c>
      <c r="AD18" s="2"/>
      <c r="AE18" s="52">
        <v>69</v>
      </c>
      <c r="AF18" s="52"/>
      <c r="AG18" s="50"/>
      <c r="AH18" s="51"/>
    </row>
    <row r="19" spans="1:34" s="2" customFormat="1" ht="12.75">
      <c r="A19" s="3" t="s">
        <v>28</v>
      </c>
      <c r="B19" s="3" t="s">
        <v>13</v>
      </c>
      <c r="C19" s="3" t="s">
        <v>45</v>
      </c>
      <c r="D19" s="37">
        <v>3</v>
      </c>
      <c r="E19" s="3">
        <v>54</v>
      </c>
      <c r="F19" s="3">
        <v>118</v>
      </c>
      <c r="G19" s="3">
        <v>38</v>
      </c>
      <c r="H19" s="3">
        <v>40</v>
      </c>
      <c r="I19" s="60">
        <v>0</v>
      </c>
      <c r="J19" s="3">
        <v>17</v>
      </c>
      <c r="K19" s="63">
        <v>35</v>
      </c>
      <c r="L19" s="75">
        <v>0</v>
      </c>
      <c r="M19" s="62">
        <v>5</v>
      </c>
      <c r="N19" s="3">
        <v>19</v>
      </c>
      <c r="O19" s="63">
        <v>38</v>
      </c>
      <c r="P19" s="62">
        <v>60</v>
      </c>
      <c r="Q19" s="75">
        <v>0</v>
      </c>
      <c r="R19" s="61" t="s">
        <v>66</v>
      </c>
      <c r="S19" s="75">
        <v>0</v>
      </c>
      <c r="T19" s="77">
        <v>0</v>
      </c>
      <c r="U19" s="3">
        <v>14</v>
      </c>
      <c r="V19" s="3">
        <v>30</v>
      </c>
      <c r="W19" s="3">
        <v>2</v>
      </c>
      <c r="X19" s="3"/>
      <c r="Y19" s="30">
        <v>-5</v>
      </c>
      <c r="Z19" s="26"/>
      <c r="AA19" s="31">
        <f>((SUM(E19:Z19))/(AA9-25))*100</f>
        <v>45.588235294117645</v>
      </c>
      <c r="AB19" s="3" t="s">
        <v>13</v>
      </c>
      <c r="AC19" s="37">
        <v>19</v>
      </c>
      <c r="AE19" s="52">
        <v>46</v>
      </c>
      <c r="AF19" s="52"/>
      <c r="AG19" s="50"/>
      <c r="AH19" s="51"/>
    </row>
    <row r="20" spans="1:34" s="1" customFormat="1" ht="12.75">
      <c r="A20" s="3">
        <v>11166</v>
      </c>
      <c r="B20" s="3" t="s">
        <v>14</v>
      </c>
      <c r="C20" s="3" t="s">
        <v>44</v>
      </c>
      <c r="D20" s="37">
        <v>3</v>
      </c>
      <c r="E20" s="3">
        <v>48</v>
      </c>
      <c r="F20" s="3">
        <v>116</v>
      </c>
      <c r="G20" s="3">
        <v>38</v>
      </c>
      <c r="H20" s="3">
        <v>40</v>
      </c>
      <c r="I20" s="60">
        <v>0</v>
      </c>
      <c r="J20" s="3">
        <v>18</v>
      </c>
      <c r="K20" s="62">
        <v>29</v>
      </c>
      <c r="L20" s="63">
        <v>72</v>
      </c>
      <c r="M20" s="62">
        <v>23</v>
      </c>
      <c r="N20" s="3">
        <v>18</v>
      </c>
      <c r="O20" s="63">
        <v>49</v>
      </c>
      <c r="P20" s="75">
        <v>0</v>
      </c>
      <c r="Q20" s="75">
        <v>0</v>
      </c>
      <c r="R20" s="60">
        <v>0</v>
      </c>
      <c r="S20" s="75">
        <v>0</v>
      </c>
      <c r="T20" s="77">
        <v>0</v>
      </c>
      <c r="U20" s="3">
        <v>12</v>
      </c>
      <c r="V20" s="3">
        <v>40</v>
      </c>
      <c r="W20" s="60">
        <v>0</v>
      </c>
      <c r="X20" s="3"/>
      <c r="Y20" s="30"/>
      <c r="Z20" s="26"/>
      <c r="AA20" s="31">
        <f>((SUM(E20:Z20))/(AA9-0))*100</f>
        <v>48.13397129186603</v>
      </c>
      <c r="AB20" s="18" t="s">
        <v>14</v>
      </c>
      <c r="AC20" s="37">
        <v>19</v>
      </c>
      <c r="AD20" s="2"/>
      <c r="AE20" s="52">
        <v>48</v>
      </c>
      <c r="AF20" s="52"/>
      <c r="AG20" s="50"/>
      <c r="AH20" s="51"/>
    </row>
    <row r="21" spans="1:34" ht="12.75">
      <c r="A21" s="3">
        <v>11030</v>
      </c>
      <c r="B21" s="3" t="s">
        <v>15</v>
      </c>
      <c r="C21" s="3" t="s">
        <v>35</v>
      </c>
      <c r="D21" s="37">
        <v>1</v>
      </c>
      <c r="E21" s="3">
        <v>84</v>
      </c>
      <c r="F21" s="3">
        <v>90</v>
      </c>
      <c r="G21" s="3">
        <v>25</v>
      </c>
      <c r="H21" s="3">
        <v>35</v>
      </c>
      <c r="I21" s="3">
        <v>75</v>
      </c>
      <c r="J21" s="3">
        <v>14</v>
      </c>
      <c r="K21" s="63">
        <v>35</v>
      </c>
      <c r="L21" s="63">
        <v>93</v>
      </c>
      <c r="M21" s="62">
        <v>25</v>
      </c>
      <c r="N21" s="3">
        <v>18</v>
      </c>
      <c r="O21" s="63">
        <v>46</v>
      </c>
      <c r="P21" s="63">
        <v>74</v>
      </c>
      <c r="Q21" s="74">
        <v>37</v>
      </c>
      <c r="R21" s="60">
        <v>0</v>
      </c>
      <c r="S21" s="63">
        <v>38</v>
      </c>
      <c r="T21" s="77">
        <v>0</v>
      </c>
      <c r="U21" s="3">
        <v>22</v>
      </c>
      <c r="V21" s="3">
        <v>30</v>
      </c>
      <c r="W21" s="3">
        <v>4</v>
      </c>
      <c r="X21" s="3"/>
      <c r="Y21" s="30"/>
      <c r="Z21" s="26"/>
      <c r="AA21" s="21">
        <f>((SUM(E21:Z21))/(AA9-0))*100</f>
        <v>71.29186602870813</v>
      </c>
      <c r="AB21" s="3" t="s">
        <v>15</v>
      </c>
      <c r="AC21" s="69">
        <v>28.5</v>
      </c>
      <c r="AD21" s="2"/>
      <c r="AE21" s="52">
        <v>71</v>
      </c>
      <c r="AF21" s="52"/>
      <c r="AG21" s="50"/>
      <c r="AH21" s="51"/>
    </row>
    <row r="22" spans="1:34" ht="12.75">
      <c r="A22" s="3" t="s">
        <v>29</v>
      </c>
      <c r="B22" s="3" t="s">
        <v>16</v>
      </c>
      <c r="C22" s="3" t="s">
        <v>36</v>
      </c>
      <c r="D22" s="37">
        <v>1</v>
      </c>
      <c r="E22" s="3">
        <v>34</v>
      </c>
      <c r="F22" s="3">
        <v>116</v>
      </c>
      <c r="G22" s="3">
        <v>10</v>
      </c>
      <c r="H22" s="3">
        <v>36</v>
      </c>
      <c r="I22" s="60">
        <v>0</v>
      </c>
      <c r="J22" s="3">
        <v>16</v>
      </c>
      <c r="K22" s="62">
        <v>21</v>
      </c>
      <c r="L22" s="63">
        <v>93</v>
      </c>
      <c r="M22" s="62">
        <v>8</v>
      </c>
      <c r="N22" s="3">
        <v>18</v>
      </c>
      <c r="O22" s="63">
        <v>41</v>
      </c>
      <c r="P22" s="63">
        <v>85</v>
      </c>
      <c r="Q22" s="75">
        <v>0</v>
      </c>
      <c r="R22" s="3">
        <v>15</v>
      </c>
      <c r="S22" s="75">
        <v>0</v>
      </c>
      <c r="T22" s="77">
        <v>0</v>
      </c>
      <c r="U22" s="60">
        <v>0</v>
      </c>
      <c r="V22" s="3">
        <v>30</v>
      </c>
      <c r="W22" s="60">
        <v>0</v>
      </c>
      <c r="X22" s="3"/>
      <c r="Y22" s="30">
        <v>-15</v>
      </c>
      <c r="Z22" s="26"/>
      <c r="AA22" s="31">
        <f>((SUM(E22:Z22))/(AA9-0))*100</f>
        <v>48.61244019138756</v>
      </c>
      <c r="AB22" s="3" t="s">
        <v>16</v>
      </c>
      <c r="AC22" s="69">
        <v>24</v>
      </c>
      <c r="AD22" s="2"/>
      <c r="AE22" s="52">
        <v>49</v>
      </c>
      <c r="AF22" s="52"/>
      <c r="AG22" s="50"/>
      <c r="AH22" s="51"/>
    </row>
    <row r="23" spans="1:33" s="8" customFormat="1" ht="12.75">
      <c r="A23" s="7"/>
      <c r="B23" s="7"/>
      <c r="C23" s="7"/>
      <c r="D23" s="7">
        <v>26</v>
      </c>
      <c r="E23" s="7"/>
      <c r="F23" s="7"/>
      <c r="G23" s="7"/>
      <c r="H23" s="7"/>
      <c r="I23" s="7"/>
      <c r="J23" s="7"/>
      <c r="K23" s="7">
        <v>1</v>
      </c>
      <c r="L23" s="7">
        <v>2</v>
      </c>
      <c r="M23" s="7">
        <v>1</v>
      </c>
      <c r="N23" s="7"/>
      <c r="O23" s="7">
        <v>1</v>
      </c>
      <c r="P23" s="7">
        <v>2</v>
      </c>
      <c r="Q23" s="7">
        <v>1</v>
      </c>
      <c r="R23" s="7"/>
      <c r="S23" s="7">
        <v>0.5</v>
      </c>
      <c r="T23" s="7"/>
      <c r="U23" s="7"/>
      <c r="V23" s="7"/>
      <c r="W23" s="7"/>
      <c r="X23" s="7"/>
      <c r="Y23" s="7"/>
      <c r="Z23" s="7"/>
      <c r="AA23" s="64"/>
      <c r="AB23" s="65" t="s">
        <v>68</v>
      </c>
      <c r="AC23" s="68">
        <f>SUM(B23:AA23)</f>
        <v>34.5</v>
      </c>
      <c r="AE23" s="19"/>
      <c r="AF23" s="19"/>
      <c r="AG23" s="19"/>
    </row>
    <row r="24" spans="5:27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2"/>
    </row>
    <row r="25" spans="5:27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2"/>
    </row>
    <row r="26" spans="5:27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2"/>
    </row>
    <row r="27" spans="5:27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2"/>
    </row>
    <row r="28" spans="5:27" ht="2.25" customHeight="1" hidden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2"/>
    </row>
    <row r="29" spans="5:27" ht="12.75"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2"/>
    </row>
    <row r="30" spans="5:27" ht="12.75">
      <c r="E30" s="3"/>
      <c r="F30" s="3"/>
      <c r="G30" s="3"/>
      <c r="H30" s="3"/>
      <c r="I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2"/>
    </row>
    <row r="31" spans="5:27" ht="12.75"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2"/>
    </row>
    <row r="32" ht="12.75">
      <c r="AA32" s="12"/>
    </row>
    <row r="33" ht="12.75">
      <c r="AA33" s="12"/>
    </row>
    <row r="34" ht="12.75">
      <c r="AA34" s="12"/>
    </row>
  </sheetData>
  <mergeCells count="1">
    <mergeCell ref="D8:D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B8">
      <selection activeCell="U19" sqref="U19"/>
    </sheetView>
  </sheetViews>
  <sheetFormatPr defaultColWidth="9.140625" defaultRowHeight="12.75"/>
  <cols>
    <col min="1" max="1" width="10.57421875" style="3" customWidth="1"/>
    <col min="2" max="2" width="16.8515625" style="3" customWidth="1"/>
    <col min="3" max="3" width="0.13671875" style="3" customWidth="1"/>
    <col min="4" max="4" width="5.57421875" style="3" customWidth="1"/>
    <col min="5" max="15" width="5.28125" style="4" customWidth="1"/>
    <col min="16" max="17" width="4.28125" style="4" customWidth="1"/>
    <col min="18" max="20" width="4.28125" style="4" hidden="1" customWidth="1"/>
    <col min="21" max="21" width="4.28125" style="4" customWidth="1"/>
    <col min="22" max="22" width="7.57421875" style="4" customWidth="1"/>
    <col min="23" max="23" width="9.57421875" style="15" customWidth="1"/>
    <col min="24" max="24" width="18.57421875" style="3" customWidth="1"/>
    <col min="25" max="25" width="9.140625" style="19" customWidth="1"/>
    <col min="26" max="26" width="3.7109375" style="0" customWidth="1"/>
    <col min="27" max="29" width="9.140625" style="45" customWidth="1"/>
    <col min="30" max="30" width="11.57421875" style="45" customWidth="1"/>
    <col min="31" max="31" width="9.140625" style="45" customWidth="1"/>
    <col min="32" max="32" width="12.00390625" style="45" customWidth="1"/>
    <col min="33" max="33" width="10.57421875" style="45" customWidth="1"/>
    <col min="34" max="34" width="15.57421875" style="45" customWidth="1"/>
    <col min="35" max="35" width="14.28125" style="0" customWidth="1"/>
  </cols>
  <sheetData>
    <row r="1" spans="7:23" ht="12.75">
      <c r="G1" s="5" t="s">
        <v>81</v>
      </c>
      <c r="L1" s="32"/>
      <c r="M1" s="16" t="s">
        <v>2</v>
      </c>
      <c r="W1" s="11"/>
    </row>
    <row r="2" spans="7:23" ht="12.75">
      <c r="G2" s="5"/>
      <c r="L2" s="4" t="s">
        <v>47</v>
      </c>
      <c r="M2" s="16" t="s">
        <v>32</v>
      </c>
      <c r="W2" s="11"/>
    </row>
    <row r="3" spans="7:23" ht="12.75">
      <c r="G3" s="5"/>
      <c r="L3" s="33"/>
      <c r="M3" s="16" t="s">
        <v>17</v>
      </c>
      <c r="W3" s="11"/>
    </row>
    <row r="4" spans="7:23" ht="12.75">
      <c r="G4" s="5"/>
      <c r="L4" s="34"/>
      <c r="M4" s="16" t="s">
        <v>18</v>
      </c>
      <c r="W4" s="11"/>
    </row>
    <row r="5" spans="7:23" ht="12.75">
      <c r="G5" s="5"/>
      <c r="L5" s="35"/>
      <c r="M5" s="16" t="s">
        <v>19</v>
      </c>
      <c r="W5" s="11"/>
    </row>
    <row r="6" spans="7:23" ht="12.75">
      <c r="G6" s="5"/>
      <c r="L6" s="88"/>
      <c r="M6" s="16" t="s">
        <v>98</v>
      </c>
      <c r="W6" s="11"/>
    </row>
    <row r="7" spans="7:23" ht="12.75">
      <c r="G7" s="5"/>
      <c r="L7" s="36"/>
      <c r="M7" s="16" t="s">
        <v>20</v>
      </c>
      <c r="W7" s="11"/>
    </row>
    <row r="8" spans="1:35" s="8" customFormat="1" ht="139.5">
      <c r="A8" s="7"/>
      <c r="B8" s="20" t="s">
        <v>52</v>
      </c>
      <c r="C8" s="17" t="s">
        <v>34</v>
      </c>
      <c r="D8" s="17"/>
      <c r="E8" s="17" t="s">
        <v>82</v>
      </c>
      <c r="F8" s="17" t="s">
        <v>83</v>
      </c>
      <c r="G8" s="17" t="s">
        <v>90</v>
      </c>
      <c r="H8" s="17" t="s">
        <v>92</v>
      </c>
      <c r="I8" s="57" t="s">
        <v>93</v>
      </c>
      <c r="J8" s="17" t="s">
        <v>94</v>
      </c>
      <c r="K8" s="57" t="s">
        <v>95</v>
      </c>
      <c r="L8" s="57" t="s">
        <v>96</v>
      </c>
      <c r="M8" s="17" t="s">
        <v>97</v>
      </c>
      <c r="N8" s="17" t="s">
        <v>99</v>
      </c>
      <c r="O8" s="17" t="s">
        <v>100</v>
      </c>
      <c r="P8" s="17" t="s">
        <v>101</v>
      </c>
      <c r="Q8" s="17"/>
      <c r="R8" s="17"/>
      <c r="S8" s="17"/>
      <c r="T8" s="17"/>
      <c r="U8" s="27" t="s">
        <v>46</v>
      </c>
      <c r="V8" s="23" t="s">
        <v>33</v>
      </c>
      <c r="W8" s="12"/>
      <c r="X8" s="7"/>
      <c r="Y8" s="66"/>
      <c r="AA8" s="128" t="s">
        <v>59</v>
      </c>
      <c r="AB8" s="131" t="s">
        <v>60</v>
      </c>
      <c r="AC8" s="131" t="s">
        <v>61</v>
      </c>
      <c r="AD8" s="134" t="s">
        <v>87</v>
      </c>
      <c r="AE8" s="134" t="s">
        <v>86</v>
      </c>
      <c r="AF8" s="134" t="s">
        <v>88</v>
      </c>
      <c r="AG8" s="125" t="s">
        <v>89</v>
      </c>
      <c r="AH8" s="135" t="s">
        <v>84</v>
      </c>
      <c r="AI8" s="122" t="s">
        <v>85</v>
      </c>
    </row>
    <row r="9" spans="1:35" s="8" customFormat="1" ht="26.25" customHeight="1">
      <c r="A9" s="6"/>
      <c r="B9" s="20" t="s">
        <v>30</v>
      </c>
      <c r="C9" s="22"/>
      <c r="D9" s="120" t="s">
        <v>51</v>
      </c>
      <c r="E9" s="22">
        <v>38797</v>
      </c>
      <c r="F9" s="22">
        <v>38803</v>
      </c>
      <c r="G9" s="22">
        <v>38807</v>
      </c>
      <c r="H9" s="22">
        <v>38812</v>
      </c>
      <c r="I9" s="58">
        <v>38813</v>
      </c>
      <c r="J9" s="22">
        <v>38813</v>
      </c>
      <c r="K9" s="58">
        <v>38813</v>
      </c>
      <c r="L9" s="58">
        <v>38818</v>
      </c>
      <c r="M9" s="22">
        <v>38819</v>
      </c>
      <c r="N9" s="22">
        <v>38831</v>
      </c>
      <c r="O9" s="22">
        <v>38832</v>
      </c>
      <c r="P9" s="22">
        <v>38835</v>
      </c>
      <c r="Q9" s="22"/>
      <c r="R9" s="22"/>
      <c r="S9" s="22"/>
      <c r="T9" s="22"/>
      <c r="U9" s="28"/>
      <c r="V9" s="24"/>
      <c r="W9" s="13" t="s">
        <v>1</v>
      </c>
      <c r="X9" s="6"/>
      <c r="Y9" s="66"/>
      <c r="AA9" s="129"/>
      <c r="AB9" s="132"/>
      <c r="AC9" s="132"/>
      <c r="AD9" s="132"/>
      <c r="AE9" s="132"/>
      <c r="AF9" s="132"/>
      <c r="AG9" s="126"/>
      <c r="AH9" s="136"/>
      <c r="AI9" s="123"/>
    </row>
    <row r="10" spans="1:35" s="8" customFormat="1" ht="13.5" customHeight="1" thickBot="1">
      <c r="A10" s="9" t="s">
        <v>21</v>
      </c>
      <c r="B10" s="9" t="s">
        <v>0</v>
      </c>
      <c r="C10" s="10"/>
      <c r="D10" s="121"/>
      <c r="E10" s="10">
        <v>25</v>
      </c>
      <c r="F10" s="10">
        <v>130</v>
      </c>
      <c r="G10" s="10"/>
      <c r="H10" s="10">
        <v>25</v>
      </c>
      <c r="I10" s="59">
        <v>100</v>
      </c>
      <c r="J10" s="10">
        <v>50</v>
      </c>
      <c r="K10" s="59">
        <v>50</v>
      </c>
      <c r="L10" s="59">
        <v>50</v>
      </c>
      <c r="M10" s="10">
        <v>30</v>
      </c>
      <c r="N10" s="10">
        <v>25</v>
      </c>
      <c r="O10" s="10">
        <v>100</v>
      </c>
      <c r="P10" s="10">
        <v>20</v>
      </c>
      <c r="Q10" s="10"/>
      <c r="R10" s="10"/>
      <c r="S10" s="10"/>
      <c r="T10" s="10"/>
      <c r="U10" s="29"/>
      <c r="V10" s="25"/>
      <c r="W10" s="14">
        <f>SUM(E10:V10)</f>
        <v>605</v>
      </c>
      <c r="X10" s="9" t="s">
        <v>0</v>
      </c>
      <c r="Y10" s="67" t="s">
        <v>3</v>
      </c>
      <c r="AA10" s="130"/>
      <c r="AB10" s="133"/>
      <c r="AC10" s="133"/>
      <c r="AD10" s="133"/>
      <c r="AE10" s="133"/>
      <c r="AF10" s="133"/>
      <c r="AG10" s="127"/>
      <c r="AH10" s="137"/>
      <c r="AI10" s="124"/>
    </row>
    <row r="11" spans="1:35" ht="12.75" customHeight="1" thickTop="1">
      <c r="A11" s="3" t="s">
        <v>22</v>
      </c>
      <c r="B11" s="3" t="s">
        <v>4</v>
      </c>
      <c r="D11" s="37">
        <v>3</v>
      </c>
      <c r="E11" s="85">
        <v>0</v>
      </c>
      <c r="F11" s="83">
        <v>45</v>
      </c>
      <c r="G11" s="7"/>
      <c r="H11" s="84" t="s">
        <v>66</v>
      </c>
      <c r="I11" s="84" t="s">
        <v>66</v>
      </c>
      <c r="J11" s="84" t="s">
        <v>66</v>
      </c>
      <c r="K11" s="84" t="s">
        <v>66</v>
      </c>
      <c r="L11" s="84" t="s">
        <v>66</v>
      </c>
      <c r="M11" s="84" t="s">
        <v>66</v>
      </c>
      <c r="N11" s="84" t="s">
        <v>66</v>
      </c>
      <c r="O11" s="84" t="s">
        <v>66</v>
      </c>
      <c r="P11" s="7">
        <v>20</v>
      </c>
      <c r="Q11" s="7"/>
      <c r="R11" s="7"/>
      <c r="S11" s="7"/>
      <c r="T11" s="3"/>
      <c r="U11" s="30"/>
      <c r="V11" s="26"/>
      <c r="W11" s="31">
        <f>((SUM(E11:V11))/(W10-180))*100</f>
        <v>15.294117647058824</v>
      </c>
      <c r="X11" s="3" t="s">
        <v>4</v>
      </c>
      <c r="Y11" s="37">
        <v>5.5</v>
      </c>
      <c r="AA11" s="78">
        <v>26</v>
      </c>
      <c r="AB11" s="78">
        <v>15</v>
      </c>
      <c r="AC11" s="79"/>
      <c r="AD11" s="80"/>
      <c r="AE11" s="80"/>
      <c r="AF11" s="80"/>
      <c r="AG11" s="81"/>
      <c r="AH11" s="80">
        <f>65+130-(SUM(AA11:AB11))</f>
        <v>154</v>
      </c>
      <c r="AI11" s="82"/>
    </row>
    <row r="12" spans="1:35" s="2" customFormat="1" ht="15.75" customHeight="1">
      <c r="A12" s="3" t="s">
        <v>23</v>
      </c>
      <c r="B12" s="3" t="s">
        <v>6</v>
      </c>
      <c r="C12" s="3" t="s">
        <v>41</v>
      </c>
      <c r="D12" s="37">
        <v>3</v>
      </c>
      <c r="E12" s="84" t="s">
        <v>66</v>
      </c>
      <c r="F12" s="83">
        <v>60</v>
      </c>
      <c r="G12" s="7">
        <v>25</v>
      </c>
      <c r="H12" s="7">
        <v>25</v>
      </c>
      <c r="I12" s="87">
        <v>79</v>
      </c>
      <c r="J12" s="84" t="s">
        <v>66</v>
      </c>
      <c r="K12" s="84" t="s">
        <v>66</v>
      </c>
      <c r="L12" s="84" t="s">
        <v>66</v>
      </c>
      <c r="M12" s="84" t="s">
        <v>66</v>
      </c>
      <c r="N12" s="85">
        <v>0</v>
      </c>
      <c r="O12" s="7">
        <v>38</v>
      </c>
      <c r="P12" s="84" t="s">
        <v>66</v>
      </c>
      <c r="Q12" s="7"/>
      <c r="R12" s="7"/>
      <c r="S12" s="7"/>
      <c r="T12" s="3"/>
      <c r="U12" s="30"/>
      <c r="V12" s="26"/>
      <c r="W12" s="31">
        <f>((SUM(E12:V12))/(W10-125))*100</f>
        <v>47.291666666666664</v>
      </c>
      <c r="X12" s="3" t="s">
        <v>6</v>
      </c>
      <c r="Y12" s="37">
        <v>18</v>
      </c>
      <c r="AA12" s="78">
        <v>41</v>
      </c>
      <c r="AB12" s="78">
        <v>47</v>
      </c>
      <c r="AC12" s="79"/>
      <c r="AD12" s="80"/>
      <c r="AE12" s="80"/>
      <c r="AF12" s="80"/>
      <c r="AG12" s="81"/>
      <c r="AH12" s="80">
        <f aca="true" t="shared" si="0" ref="AH12:AH23">65+130-(SUM(AA12:AB12))</f>
        <v>107</v>
      </c>
      <c r="AI12" s="82"/>
    </row>
    <row r="13" spans="1:35" s="2" customFormat="1" ht="12.75">
      <c r="A13" s="3" t="s">
        <v>24</v>
      </c>
      <c r="B13" s="3" t="s">
        <v>8</v>
      </c>
      <c r="C13" s="3" t="s">
        <v>39</v>
      </c>
      <c r="D13" s="37">
        <v>1</v>
      </c>
      <c r="E13" s="7">
        <v>25</v>
      </c>
      <c r="F13" s="83">
        <f>49+1</f>
        <v>50</v>
      </c>
      <c r="G13" s="7">
        <v>39</v>
      </c>
      <c r="H13" s="85">
        <v>0</v>
      </c>
      <c r="I13" s="87">
        <v>90</v>
      </c>
      <c r="J13" s="7">
        <v>50</v>
      </c>
      <c r="K13" s="92">
        <v>0</v>
      </c>
      <c r="L13" s="87">
        <v>50</v>
      </c>
      <c r="M13" s="85">
        <v>0</v>
      </c>
      <c r="N13" s="85">
        <v>0</v>
      </c>
      <c r="O13" s="7">
        <v>53</v>
      </c>
      <c r="P13" s="7">
        <v>20</v>
      </c>
      <c r="Q13" s="7"/>
      <c r="R13" s="7"/>
      <c r="S13" s="7"/>
      <c r="T13" s="3"/>
      <c r="U13" s="30"/>
      <c r="V13" s="26"/>
      <c r="W13" s="21">
        <f>((SUM(E13:V13))/(W10-0))*100+3</f>
        <v>65.31404958677686</v>
      </c>
      <c r="X13" s="18" t="s">
        <v>8</v>
      </c>
      <c r="Y13" s="69">
        <v>29.5</v>
      </c>
      <c r="AA13" s="78">
        <v>69</v>
      </c>
      <c r="AB13" s="78">
        <v>65</v>
      </c>
      <c r="AC13" s="79"/>
      <c r="AD13" s="80"/>
      <c r="AE13" s="80"/>
      <c r="AF13" s="80"/>
      <c r="AG13" s="81"/>
      <c r="AH13" s="80">
        <f t="shared" si="0"/>
        <v>61</v>
      </c>
      <c r="AI13" s="82"/>
    </row>
    <row r="14" spans="1:35" s="2" customFormat="1" ht="12.75">
      <c r="A14" s="3">
        <v>10490</v>
      </c>
      <c r="B14" s="3" t="s">
        <v>9</v>
      </c>
      <c r="C14" s="3" t="s">
        <v>40</v>
      </c>
      <c r="D14" s="37">
        <v>1</v>
      </c>
      <c r="E14" s="7">
        <v>25</v>
      </c>
      <c r="F14" s="83">
        <f>42+2</f>
        <v>44</v>
      </c>
      <c r="G14" s="7"/>
      <c r="H14" s="7">
        <v>20</v>
      </c>
      <c r="I14" s="87">
        <v>94</v>
      </c>
      <c r="J14" s="85">
        <v>0</v>
      </c>
      <c r="K14" s="92">
        <v>0</v>
      </c>
      <c r="L14" s="86">
        <v>40</v>
      </c>
      <c r="M14" s="85">
        <v>0</v>
      </c>
      <c r="N14" s="7">
        <v>24</v>
      </c>
      <c r="O14" s="7">
        <v>20</v>
      </c>
      <c r="P14" s="7">
        <v>19</v>
      </c>
      <c r="Q14" s="7"/>
      <c r="R14" s="7"/>
      <c r="S14" s="7"/>
      <c r="T14" s="3"/>
      <c r="U14" s="30"/>
      <c r="V14" s="26"/>
      <c r="W14" s="31">
        <f>((SUM(E14:V14))/(W10-0))*100</f>
        <v>47.27272727272727</v>
      </c>
      <c r="X14" s="3" t="s">
        <v>9</v>
      </c>
      <c r="Y14" s="69">
        <v>25</v>
      </c>
      <c r="AA14" s="78">
        <v>58</v>
      </c>
      <c r="AB14" s="78">
        <v>47</v>
      </c>
      <c r="AC14" s="79"/>
      <c r="AD14" s="80"/>
      <c r="AE14" s="80"/>
      <c r="AF14" s="80"/>
      <c r="AG14" s="81"/>
      <c r="AH14" s="80">
        <f t="shared" si="0"/>
        <v>90</v>
      </c>
      <c r="AI14" s="82"/>
    </row>
    <row r="15" spans="1:35" s="2" customFormat="1" ht="12.75">
      <c r="A15" s="3" t="s">
        <v>25</v>
      </c>
      <c r="B15" s="3" t="s">
        <v>10</v>
      </c>
      <c r="C15" s="3" t="s">
        <v>37</v>
      </c>
      <c r="D15" s="37">
        <v>2</v>
      </c>
      <c r="E15" s="7">
        <v>25</v>
      </c>
      <c r="F15" s="83">
        <f>52+3</f>
        <v>55</v>
      </c>
      <c r="G15" s="7"/>
      <c r="H15" s="7">
        <v>24</v>
      </c>
      <c r="I15" s="87">
        <v>98</v>
      </c>
      <c r="J15" s="85">
        <v>0</v>
      </c>
      <c r="K15" s="92">
        <v>0</v>
      </c>
      <c r="L15" s="87">
        <v>50</v>
      </c>
      <c r="M15" s="85">
        <v>0</v>
      </c>
      <c r="N15" s="85">
        <v>0</v>
      </c>
      <c r="O15" s="7">
        <v>22</v>
      </c>
      <c r="P15" s="7">
        <v>19</v>
      </c>
      <c r="Q15" s="7"/>
      <c r="R15" s="7"/>
      <c r="S15" s="7"/>
      <c r="T15" s="3"/>
      <c r="U15" s="30"/>
      <c r="V15" s="26"/>
      <c r="W15" s="31">
        <f>((SUM(E15:V15))/(W10-0))*100</f>
        <v>48.4297520661157</v>
      </c>
      <c r="X15" s="3" t="s">
        <v>10</v>
      </c>
      <c r="Y15" s="69">
        <v>30.5</v>
      </c>
      <c r="AA15" s="78">
        <v>54</v>
      </c>
      <c r="AB15" s="78">
        <v>48</v>
      </c>
      <c r="AC15" s="79"/>
      <c r="AD15" s="80"/>
      <c r="AE15" s="80"/>
      <c r="AF15" s="80"/>
      <c r="AG15" s="81"/>
      <c r="AH15" s="80">
        <f t="shared" si="0"/>
        <v>93</v>
      </c>
      <c r="AI15" s="82"/>
    </row>
    <row r="16" spans="1:35" s="2" customFormat="1" ht="12.75">
      <c r="A16" s="3" t="s">
        <v>70</v>
      </c>
      <c r="B16" s="3" t="s">
        <v>31</v>
      </c>
      <c r="C16" s="3" t="s">
        <v>42</v>
      </c>
      <c r="D16" s="37">
        <v>2</v>
      </c>
      <c r="E16" s="7">
        <v>25</v>
      </c>
      <c r="F16" s="83">
        <f>65+2</f>
        <v>67</v>
      </c>
      <c r="G16" s="7">
        <v>18</v>
      </c>
      <c r="H16" s="7">
        <v>25</v>
      </c>
      <c r="I16" s="87">
        <v>94</v>
      </c>
      <c r="J16" s="7">
        <v>50</v>
      </c>
      <c r="K16" s="87">
        <v>47</v>
      </c>
      <c r="L16" s="84" t="s">
        <v>66</v>
      </c>
      <c r="M16" s="85">
        <v>0</v>
      </c>
      <c r="N16" s="85">
        <v>0</v>
      </c>
      <c r="O16" s="7">
        <v>25</v>
      </c>
      <c r="P16" s="84" t="s">
        <v>66</v>
      </c>
      <c r="Q16" s="7"/>
      <c r="R16" s="7"/>
      <c r="S16" s="7"/>
      <c r="T16" s="3"/>
      <c r="U16" s="30"/>
      <c r="V16" s="26"/>
      <c r="W16" s="21">
        <f>((SUM(E16:V16))/(W10-70))*100</f>
        <v>65.60747663551402</v>
      </c>
      <c r="X16" s="3" t="s">
        <v>31</v>
      </c>
      <c r="Y16" s="69">
        <v>20.5</v>
      </c>
      <c r="AA16" s="78">
        <v>53</v>
      </c>
      <c r="AB16" s="78">
        <v>66</v>
      </c>
      <c r="AC16" s="79"/>
      <c r="AD16" s="80"/>
      <c r="AE16" s="80"/>
      <c r="AF16" s="80"/>
      <c r="AG16" s="81"/>
      <c r="AH16" s="80">
        <f t="shared" si="0"/>
        <v>76</v>
      </c>
      <c r="AI16" s="82"/>
    </row>
    <row r="17" spans="1:35" s="1" customFormat="1" ht="12" customHeight="1">
      <c r="A17" s="3" t="s">
        <v>26</v>
      </c>
      <c r="B17" s="3" t="s">
        <v>11</v>
      </c>
      <c r="C17" s="3" t="s">
        <v>43</v>
      </c>
      <c r="D17" s="37">
        <v>2</v>
      </c>
      <c r="E17" s="7">
        <v>25</v>
      </c>
      <c r="F17" s="83">
        <f>46+1</f>
        <v>47</v>
      </c>
      <c r="G17" s="7">
        <v>1</v>
      </c>
      <c r="H17" s="7">
        <v>24</v>
      </c>
      <c r="I17" s="87">
        <v>83</v>
      </c>
      <c r="J17" s="7">
        <v>50</v>
      </c>
      <c r="K17" s="92">
        <v>0</v>
      </c>
      <c r="L17" s="86">
        <v>40</v>
      </c>
      <c r="M17" s="7">
        <v>20</v>
      </c>
      <c r="N17" s="85">
        <v>0</v>
      </c>
      <c r="O17" s="7">
        <v>25</v>
      </c>
      <c r="P17" s="7">
        <v>14</v>
      </c>
      <c r="Q17" s="7"/>
      <c r="R17" s="7"/>
      <c r="S17" s="7"/>
      <c r="T17" s="3"/>
      <c r="U17" s="30"/>
      <c r="V17" s="26"/>
      <c r="W17" s="31">
        <f>((SUM(E17:V17))/(W10-0))*100</f>
        <v>54.3801652892562</v>
      </c>
      <c r="X17" s="3" t="s">
        <v>11</v>
      </c>
      <c r="Y17" s="69">
        <v>21</v>
      </c>
      <c r="Z17" s="2"/>
      <c r="AA17" s="78">
        <v>44</v>
      </c>
      <c r="AB17" s="78">
        <v>54</v>
      </c>
      <c r="AC17" s="79"/>
      <c r="AD17" s="80"/>
      <c r="AE17" s="80"/>
      <c r="AF17" s="80"/>
      <c r="AG17" s="81"/>
      <c r="AH17" s="80">
        <f t="shared" si="0"/>
        <v>97</v>
      </c>
      <c r="AI17" s="82"/>
    </row>
    <row r="18" spans="1:35" s="1" customFormat="1" ht="12.75">
      <c r="A18" s="3" t="s">
        <v>49</v>
      </c>
      <c r="B18" s="3" t="s">
        <v>48</v>
      </c>
      <c r="C18" s="3"/>
      <c r="D18" s="37">
        <v>1</v>
      </c>
      <c r="E18" s="7">
        <v>25</v>
      </c>
      <c r="F18" s="7">
        <f>78+7</f>
        <v>85</v>
      </c>
      <c r="G18" s="7">
        <v>7</v>
      </c>
      <c r="H18" s="85">
        <v>0</v>
      </c>
      <c r="I18" s="87">
        <v>83</v>
      </c>
      <c r="J18" s="85">
        <v>0</v>
      </c>
      <c r="K18" s="92">
        <v>0</v>
      </c>
      <c r="L18" s="87">
        <v>50</v>
      </c>
      <c r="M18" s="7">
        <v>20</v>
      </c>
      <c r="N18" s="85">
        <v>0</v>
      </c>
      <c r="O18" s="7">
        <v>19</v>
      </c>
      <c r="P18" s="7">
        <v>1</v>
      </c>
      <c r="Q18" s="7"/>
      <c r="R18" s="7"/>
      <c r="S18" s="7"/>
      <c r="T18" s="3"/>
      <c r="U18" s="30"/>
      <c r="V18" s="26"/>
      <c r="W18" s="31">
        <f>((SUM(E18:V18))/(W10-0))*100</f>
        <v>47.93388429752066</v>
      </c>
      <c r="X18" s="3" t="s">
        <v>48</v>
      </c>
      <c r="Y18" s="37">
        <v>9.5</v>
      </c>
      <c r="Z18" s="2"/>
      <c r="AA18" s="78">
        <v>38</v>
      </c>
      <c r="AB18" s="78">
        <v>48</v>
      </c>
      <c r="AC18" s="79"/>
      <c r="AD18" s="80"/>
      <c r="AE18" s="80"/>
      <c r="AF18" s="80"/>
      <c r="AG18" s="81"/>
      <c r="AH18" s="80">
        <f t="shared" si="0"/>
        <v>109</v>
      </c>
      <c r="AI18" s="82"/>
    </row>
    <row r="19" spans="1:35" ht="12.75">
      <c r="A19" s="3" t="s">
        <v>27</v>
      </c>
      <c r="B19" s="3" t="s">
        <v>12</v>
      </c>
      <c r="C19" s="3" t="s">
        <v>38</v>
      </c>
      <c r="D19" s="37">
        <v>0</v>
      </c>
      <c r="E19" s="7">
        <v>25</v>
      </c>
      <c r="F19" s="83">
        <f>46+3</f>
        <v>49</v>
      </c>
      <c r="G19" s="7">
        <f>8+24</f>
        <v>32</v>
      </c>
      <c r="H19" s="7">
        <v>24</v>
      </c>
      <c r="I19" s="92">
        <v>0</v>
      </c>
      <c r="J19" s="85">
        <v>0</v>
      </c>
      <c r="K19" s="92">
        <v>0</v>
      </c>
      <c r="L19" s="87">
        <v>50</v>
      </c>
      <c r="M19" s="85">
        <v>0</v>
      </c>
      <c r="N19" s="7">
        <v>22</v>
      </c>
      <c r="O19" s="7">
        <v>44</v>
      </c>
      <c r="P19" s="7">
        <v>20</v>
      </c>
      <c r="Q19" s="7"/>
      <c r="R19" s="7"/>
      <c r="S19" s="7"/>
      <c r="T19" s="3"/>
      <c r="U19" s="30"/>
      <c r="V19" s="26"/>
      <c r="W19" s="31">
        <f>((SUM(E19:V19))/(W10-0))*100</f>
        <v>43.96694214876033</v>
      </c>
      <c r="X19" s="3" t="s">
        <v>12</v>
      </c>
      <c r="Y19" s="69">
        <v>26.5</v>
      </c>
      <c r="Z19" s="2"/>
      <c r="AA19" s="78">
        <v>69</v>
      </c>
      <c r="AB19" s="78">
        <v>44</v>
      </c>
      <c r="AC19" s="79"/>
      <c r="AD19" s="80"/>
      <c r="AE19" s="80"/>
      <c r="AF19" s="80"/>
      <c r="AG19" s="81"/>
      <c r="AH19" s="80">
        <f t="shared" si="0"/>
        <v>82</v>
      </c>
      <c r="AI19" s="82"/>
    </row>
    <row r="20" spans="1:35" s="2" customFormat="1" ht="12.75">
      <c r="A20" s="3" t="s">
        <v>28</v>
      </c>
      <c r="B20" s="3" t="s">
        <v>13</v>
      </c>
      <c r="C20" s="3" t="s">
        <v>45</v>
      </c>
      <c r="D20" s="37">
        <v>3</v>
      </c>
      <c r="E20" s="7">
        <v>25</v>
      </c>
      <c r="F20" s="83">
        <f>41+7</f>
        <v>48</v>
      </c>
      <c r="G20" s="7">
        <v>13</v>
      </c>
      <c r="H20" s="7">
        <v>25</v>
      </c>
      <c r="I20" s="92">
        <v>0</v>
      </c>
      <c r="J20" s="85">
        <v>0</v>
      </c>
      <c r="K20" s="92">
        <v>0</v>
      </c>
      <c r="L20" s="84" t="s">
        <v>66</v>
      </c>
      <c r="M20" s="85">
        <v>0</v>
      </c>
      <c r="N20" s="85">
        <v>0</v>
      </c>
      <c r="O20" s="7">
        <v>43</v>
      </c>
      <c r="P20" s="7">
        <v>6</v>
      </c>
      <c r="Q20" s="7"/>
      <c r="R20" s="7"/>
      <c r="S20" s="7"/>
      <c r="T20" s="3"/>
      <c r="U20" s="30"/>
      <c r="V20" s="26"/>
      <c r="W20" s="31">
        <f>((SUM(E20:V20))/(W10-50))*100</f>
        <v>28.82882882882883</v>
      </c>
      <c r="X20" s="3" t="s">
        <v>13</v>
      </c>
      <c r="Y20" s="37">
        <v>19</v>
      </c>
      <c r="AA20" s="78">
        <v>46</v>
      </c>
      <c r="AB20" s="78">
        <v>29</v>
      </c>
      <c r="AC20" s="79"/>
      <c r="AD20" s="80"/>
      <c r="AE20" s="80"/>
      <c r="AF20" s="80"/>
      <c r="AG20" s="81"/>
      <c r="AH20" s="80">
        <f t="shared" si="0"/>
        <v>120</v>
      </c>
      <c r="AI20" s="82"/>
    </row>
    <row r="21" spans="1:35" s="1" customFormat="1" ht="12.75">
      <c r="A21" s="3">
        <v>11166</v>
      </c>
      <c r="B21" s="3" t="s">
        <v>14</v>
      </c>
      <c r="C21" s="3" t="s">
        <v>44</v>
      </c>
      <c r="D21" s="37">
        <v>3</v>
      </c>
      <c r="E21" s="7">
        <v>25</v>
      </c>
      <c r="F21" s="7">
        <f>86+7</f>
        <v>93</v>
      </c>
      <c r="G21" s="7"/>
      <c r="H21" s="7">
        <v>24</v>
      </c>
      <c r="I21" s="92">
        <v>0</v>
      </c>
      <c r="J21" s="85">
        <v>0</v>
      </c>
      <c r="K21" s="92">
        <v>0</v>
      </c>
      <c r="L21" s="87">
        <v>50</v>
      </c>
      <c r="M21" s="7">
        <v>20</v>
      </c>
      <c r="N21" s="85">
        <v>0</v>
      </c>
      <c r="O21" s="7">
        <v>34</v>
      </c>
      <c r="P21" s="7">
        <v>20</v>
      </c>
      <c r="Q21" s="7"/>
      <c r="R21" s="7"/>
      <c r="S21" s="7"/>
      <c r="T21" s="3"/>
      <c r="U21" s="30"/>
      <c r="V21" s="26"/>
      <c r="W21" s="31">
        <f>((SUM(E21:V21))/(W10-0))*100</f>
        <v>43.96694214876033</v>
      </c>
      <c r="X21" s="18" t="s">
        <v>14</v>
      </c>
      <c r="Y21" s="69">
        <v>20</v>
      </c>
      <c r="Z21" s="2"/>
      <c r="AA21" s="78">
        <v>48</v>
      </c>
      <c r="AB21" s="78">
        <v>44</v>
      </c>
      <c r="AC21" s="79"/>
      <c r="AD21" s="80"/>
      <c r="AE21" s="80"/>
      <c r="AF21" s="80"/>
      <c r="AG21" s="81"/>
      <c r="AH21" s="80">
        <f t="shared" si="0"/>
        <v>103</v>
      </c>
      <c r="AI21" s="82"/>
    </row>
    <row r="22" spans="1:35" ht="12.75">
      <c r="A22" s="3">
        <v>11030</v>
      </c>
      <c r="B22" s="3" t="s">
        <v>15</v>
      </c>
      <c r="C22" s="3" t="s">
        <v>35</v>
      </c>
      <c r="D22" s="37">
        <v>1</v>
      </c>
      <c r="E22" s="84" t="s">
        <v>66</v>
      </c>
      <c r="F22" s="7">
        <v>74</v>
      </c>
      <c r="G22" s="7">
        <v>25</v>
      </c>
      <c r="H22" s="7">
        <v>25</v>
      </c>
      <c r="I22" s="87">
        <v>98</v>
      </c>
      <c r="J22" s="7">
        <v>50</v>
      </c>
      <c r="K22" s="87">
        <v>43</v>
      </c>
      <c r="L22" s="87">
        <v>50</v>
      </c>
      <c r="M22" s="85">
        <v>0</v>
      </c>
      <c r="N22" s="7">
        <v>22</v>
      </c>
      <c r="O22" s="7">
        <v>52</v>
      </c>
      <c r="P22" s="7">
        <v>20</v>
      </c>
      <c r="Q22" s="7"/>
      <c r="R22" s="7"/>
      <c r="S22" s="7"/>
      <c r="T22" s="3"/>
      <c r="U22" s="30"/>
      <c r="V22" s="26"/>
      <c r="W22" s="21">
        <f>((SUM(E22:V22))/(W10-25))*100</f>
        <v>79.13793103448276</v>
      </c>
      <c r="X22" s="3" t="s">
        <v>15</v>
      </c>
      <c r="Y22" s="69">
        <v>32.5</v>
      </c>
      <c r="Z22" s="2"/>
      <c r="AA22" s="78">
        <v>71</v>
      </c>
      <c r="AB22" s="78">
        <v>79</v>
      </c>
      <c r="AC22" s="79"/>
      <c r="AD22" s="80"/>
      <c r="AE22" s="80"/>
      <c r="AF22" s="80"/>
      <c r="AG22" s="81"/>
      <c r="AH22" s="80">
        <f t="shared" si="0"/>
        <v>45</v>
      </c>
      <c r="AI22" s="82"/>
    </row>
    <row r="23" spans="1:35" ht="12.75">
      <c r="A23" s="3" t="s">
        <v>29</v>
      </c>
      <c r="B23" s="3" t="s">
        <v>16</v>
      </c>
      <c r="C23" s="3" t="s">
        <v>36</v>
      </c>
      <c r="D23" s="37">
        <v>1</v>
      </c>
      <c r="E23" s="85">
        <v>0</v>
      </c>
      <c r="F23" s="83">
        <v>37</v>
      </c>
      <c r="G23" s="7"/>
      <c r="H23" s="85">
        <v>0</v>
      </c>
      <c r="I23" s="87">
        <v>83</v>
      </c>
      <c r="J23" s="85">
        <v>0</v>
      </c>
      <c r="K23" s="92">
        <v>0</v>
      </c>
      <c r="L23" s="86">
        <v>40</v>
      </c>
      <c r="M23" s="85">
        <v>0</v>
      </c>
      <c r="N23" s="85">
        <v>0</v>
      </c>
      <c r="O23" s="7">
        <v>45</v>
      </c>
      <c r="P23" s="7">
        <v>16</v>
      </c>
      <c r="Q23" s="7"/>
      <c r="R23" s="7"/>
      <c r="S23" s="7"/>
      <c r="T23" s="3"/>
      <c r="U23" s="30"/>
      <c r="V23" s="26"/>
      <c r="W23" s="31">
        <f>((SUM(E23:V23))/(W10-0))*100</f>
        <v>36.52892561983471</v>
      </c>
      <c r="X23" s="3" t="s">
        <v>16</v>
      </c>
      <c r="Y23" s="69">
        <v>26</v>
      </c>
      <c r="Z23" s="2"/>
      <c r="AA23" s="78">
        <v>49</v>
      </c>
      <c r="AB23" s="78">
        <v>37</v>
      </c>
      <c r="AC23" s="79"/>
      <c r="AD23" s="80"/>
      <c r="AE23" s="80"/>
      <c r="AF23" s="80"/>
      <c r="AG23" s="81"/>
      <c r="AH23" s="80">
        <f t="shared" si="0"/>
        <v>109</v>
      </c>
      <c r="AI23" s="82"/>
    </row>
    <row r="24" spans="1:34" s="8" customFormat="1" ht="12.75">
      <c r="A24" s="7"/>
      <c r="B24" s="7"/>
      <c r="C24" s="7"/>
      <c r="D24" s="7">
        <v>34.5</v>
      </c>
      <c r="E24" s="7"/>
      <c r="F24" s="7"/>
      <c r="G24" s="7"/>
      <c r="H24" s="7"/>
      <c r="I24" s="7">
        <v>2</v>
      </c>
      <c r="J24" s="7"/>
      <c r="K24" s="7">
        <v>1</v>
      </c>
      <c r="L24" s="7">
        <v>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64"/>
      <c r="X24" s="65" t="s">
        <v>68</v>
      </c>
      <c r="Y24" s="68">
        <f>SUM(B24:W24)</f>
        <v>38.5</v>
      </c>
      <c r="AA24" s="19"/>
      <c r="AB24" s="19"/>
      <c r="AC24" s="19"/>
      <c r="AD24" s="19"/>
      <c r="AE24" s="19"/>
      <c r="AF24" s="19"/>
      <c r="AG24" s="19"/>
      <c r="AH24" s="19"/>
    </row>
    <row r="25" spans="5:23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2"/>
    </row>
    <row r="26" spans="5:23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2"/>
    </row>
    <row r="27" spans="5:2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2"/>
    </row>
    <row r="28" spans="5:2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2"/>
    </row>
    <row r="29" spans="5:23" ht="2.25" customHeight="1" hidden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2"/>
    </row>
    <row r="30" spans="5:23" ht="12.75">
      <c r="E30" s="3"/>
      <c r="F30" s="3"/>
      <c r="G30" s="3"/>
      <c r="H30" s="3"/>
      <c r="I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2"/>
    </row>
    <row r="31" spans="5:23" ht="12.75"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2"/>
    </row>
    <row r="32" spans="5:23" ht="12.75"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2"/>
    </row>
    <row r="33" ht="12.75">
      <c r="W33" s="12"/>
    </row>
    <row r="34" ht="12.75">
      <c r="W34" s="12"/>
    </row>
    <row r="35" ht="12.75">
      <c r="W35" s="12"/>
    </row>
  </sheetData>
  <mergeCells count="10">
    <mergeCell ref="D9:D10"/>
    <mergeCell ref="AE8:AE10"/>
    <mergeCell ref="AF8:AF10"/>
    <mergeCell ref="AH8:AH10"/>
    <mergeCell ref="AI8:AI10"/>
    <mergeCell ref="AG8:AG10"/>
    <mergeCell ref="AA8:AA10"/>
    <mergeCell ref="AB8:AB10"/>
    <mergeCell ref="AC8:AC10"/>
    <mergeCell ref="AD8:AD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tabSelected="1" workbookViewId="0" topLeftCell="A8">
      <selection activeCell="AS8" sqref="AS1:AS16384"/>
    </sheetView>
  </sheetViews>
  <sheetFormatPr defaultColWidth="9.140625" defaultRowHeight="12.75"/>
  <cols>
    <col min="1" max="1" width="10.57421875" style="3" customWidth="1"/>
    <col min="2" max="2" width="16.8515625" style="3" customWidth="1"/>
    <col min="3" max="3" width="5.57421875" style="3" customWidth="1"/>
    <col min="4" max="9" width="5.8515625" style="4" customWidth="1"/>
    <col min="10" max="10" width="7.140625" style="4" customWidth="1"/>
    <col min="11" max="11" width="6.57421875" style="4" customWidth="1"/>
    <col min="12" max="12" width="4.7109375" style="4" customWidth="1"/>
    <col min="13" max="13" width="5.28125" style="4" customWidth="1"/>
    <col min="14" max="18" width="4.28125" style="4" customWidth="1"/>
    <col min="19" max="20" width="4.28125" style="4" hidden="1" customWidth="1"/>
    <col min="21" max="21" width="9.57421875" style="4" hidden="1" customWidth="1"/>
    <col min="22" max="22" width="7.00390625" style="64" customWidth="1"/>
    <col min="23" max="29" width="6.7109375" style="4" customWidth="1"/>
    <col min="30" max="30" width="4.28125" style="4" customWidth="1"/>
    <col min="31" max="31" width="7.57421875" style="4" customWidth="1"/>
    <col min="32" max="32" width="9.57421875" style="15" customWidth="1"/>
    <col min="33" max="33" width="18.57421875" style="3" customWidth="1"/>
    <col min="34" max="34" width="9.140625" style="19" customWidth="1"/>
    <col min="35" max="35" width="3.7109375" style="0" customWidth="1"/>
    <col min="36" max="38" width="9.140625" style="45" customWidth="1"/>
    <col min="39" max="39" width="11.57421875" style="45" customWidth="1"/>
    <col min="40" max="40" width="9.140625" style="45" customWidth="1"/>
    <col min="41" max="41" width="12.00390625" style="45" customWidth="1"/>
    <col min="42" max="42" width="10.57421875" style="45" customWidth="1"/>
    <col min="43" max="43" width="15.57421875" style="45" hidden="1" customWidth="1"/>
    <col min="44" max="44" width="14.28125" style="0" customWidth="1"/>
  </cols>
  <sheetData>
    <row r="1" spans="6:32" ht="12.75">
      <c r="F1" s="5" t="s">
        <v>111</v>
      </c>
      <c r="K1" s="32"/>
      <c r="L1" s="16" t="s">
        <v>2</v>
      </c>
      <c r="AF1" s="11"/>
    </row>
    <row r="2" spans="6:32" ht="12.75">
      <c r="F2" s="5"/>
      <c r="K2" s="4" t="s">
        <v>47</v>
      </c>
      <c r="L2" s="16" t="s">
        <v>32</v>
      </c>
      <c r="AF2" s="11"/>
    </row>
    <row r="3" spans="6:32" ht="12.75">
      <c r="F3" s="5"/>
      <c r="K3" s="33"/>
      <c r="L3" s="16" t="s">
        <v>17</v>
      </c>
      <c r="AF3" s="11"/>
    </row>
    <row r="4" spans="6:32" ht="12.75">
      <c r="F4" s="5"/>
      <c r="K4" s="34"/>
      <c r="L4" s="16" t="s">
        <v>18</v>
      </c>
      <c r="AF4" s="11"/>
    </row>
    <row r="5" spans="6:32" ht="12.75">
      <c r="F5" s="5"/>
      <c r="K5" s="35"/>
      <c r="L5" s="16" t="s">
        <v>19</v>
      </c>
      <c r="AF5" s="11"/>
    </row>
    <row r="6" spans="6:32" ht="12.75">
      <c r="F6" s="5"/>
      <c r="K6" s="88"/>
      <c r="L6" s="16" t="s">
        <v>98</v>
      </c>
      <c r="AF6" s="11"/>
    </row>
    <row r="7" spans="6:32" ht="12.75">
      <c r="F7" s="5"/>
      <c r="K7" s="36"/>
      <c r="L7" s="16" t="s">
        <v>20</v>
      </c>
      <c r="AF7" s="11"/>
    </row>
    <row r="8" spans="1:44" s="8" customFormat="1" ht="136.5">
      <c r="A8" s="7"/>
      <c r="B8" s="20" t="s">
        <v>52</v>
      </c>
      <c r="C8" s="17"/>
      <c r="D8" s="102" t="s">
        <v>112</v>
      </c>
      <c r="E8" s="102" t="s">
        <v>113</v>
      </c>
      <c r="F8" s="102" t="s">
        <v>114</v>
      </c>
      <c r="G8" s="102" t="s">
        <v>115</v>
      </c>
      <c r="H8" s="102" t="s">
        <v>116</v>
      </c>
      <c r="I8" s="102" t="s">
        <v>117</v>
      </c>
      <c r="J8" s="17" t="s">
        <v>118</v>
      </c>
      <c r="K8" s="17" t="s">
        <v>101</v>
      </c>
      <c r="L8" s="17" t="s">
        <v>119</v>
      </c>
      <c r="M8" s="57" t="s">
        <v>120</v>
      </c>
      <c r="N8" s="57" t="s">
        <v>121</v>
      </c>
      <c r="O8" s="17" t="s">
        <v>122</v>
      </c>
      <c r="P8" s="17" t="s">
        <v>123</v>
      </c>
      <c r="Q8" s="17" t="s">
        <v>102</v>
      </c>
      <c r="R8" s="17" t="s">
        <v>131</v>
      </c>
      <c r="S8" s="17"/>
      <c r="T8" s="17"/>
      <c r="U8" s="17"/>
      <c r="V8" s="17" t="s">
        <v>132</v>
      </c>
      <c r="W8" s="17" t="s">
        <v>134</v>
      </c>
      <c r="X8" s="17" t="s">
        <v>135</v>
      </c>
      <c r="Y8" s="17" t="s">
        <v>136</v>
      </c>
      <c r="Z8" s="17" t="s">
        <v>139</v>
      </c>
      <c r="AA8" s="17" t="s">
        <v>137</v>
      </c>
      <c r="AB8" s="17" t="s">
        <v>138</v>
      </c>
      <c r="AC8" s="17"/>
      <c r="AD8" s="27" t="s">
        <v>46</v>
      </c>
      <c r="AE8" s="23" t="s">
        <v>33</v>
      </c>
      <c r="AF8" s="12"/>
      <c r="AG8" s="7"/>
      <c r="AH8" s="66"/>
      <c r="AJ8" s="128" t="s">
        <v>59</v>
      </c>
      <c r="AK8" s="131" t="s">
        <v>60</v>
      </c>
      <c r="AL8" s="131" t="s">
        <v>61</v>
      </c>
      <c r="AM8" s="134" t="s">
        <v>87</v>
      </c>
      <c r="AN8" s="134" t="s">
        <v>86</v>
      </c>
      <c r="AO8" s="134" t="s">
        <v>88</v>
      </c>
      <c r="AP8" s="125" t="s">
        <v>89</v>
      </c>
      <c r="AQ8" s="135" t="s">
        <v>84</v>
      </c>
      <c r="AR8" s="138" t="s">
        <v>133</v>
      </c>
    </row>
    <row r="9" spans="1:44" s="8" customFormat="1" ht="26.25" customHeight="1">
      <c r="A9" s="6"/>
      <c r="B9" s="20" t="s">
        <v>30</v>
      </c>
      <c r="C9" s="120" t="s">
        <v>51</v>
      </c>
      <c r="D9" s="103">
        <v>38847</v>
      </c>
      <c r="E9" s="103">
        <v>38847</v>
      </c>
      <c r="F9" s="103">
        <v>38734</v>
      </c>
      <c r="G9" s="103">
        <v>38854</v>
      </c>
      <c r="H9" s="103">
        <v>38861</v>
      </c>
      <c r="I9" s="103">
        <v>38861</v>
      </c>
      <c r="J9" s="22">
        <v>38842</v>
      </c>
      <c r="K9" s="22">
        <v>38842</v>
      </c>
      <c r="L9" s="22">
        <v>38846</v>
      </c>
      <c r="M9" s="107">
        <v>3</v>
      </c>
      <c r="N9" s="107">
        <v>2</v>
      </c>
      <c r="O9" s="22">
        <v>38854</v>
      </c>
      <c r="P9" s="22">
        <v>38855</v>
      </c>
      <c r="Q9" s="22">
        <v>38860</v>
      </c>
      <c r="R9" s="22">
        <v>38868</v>
      </c>
      <c r="S9" s="22"/>
      <c r="T9" s="22"/>
      <c r="U9" s="22"/>
      <c r="V9" s="22">
        <v>38869</v>
      </c>
      <c r="W9" s="22">
        <v>38869</v>
      </c>
      <c r="X9" s="22">
        <v>38873</v>
      </c>
      <c r="Y9" s="22">
        <v>38873</v>
      </c>
      <c r="Z9" s="22">
        <v>38874</v>
      </c>
      <c r="AA9" s="22">
        <v>38875</v>
      </c>
      <c r="AB9" s="22">
        <v>38877</v>
      </c>
      <c r="AC9" s="22"/>
      <c r="AD9" s="28"/>
      <c r="AE9" s="24"/>
      <c r="AF9" s="13" t="s">
        <v>1</v>
      </c>
      <c r="AG9" s="6"/>
      <c r="AH9" s="66"/>
      <c r="AJ9" s="129"/>
      <c r="AK9" s="132"/>
      <c r="AL9" s="132"/>
      <c r="AM9" s="132"/>
      <c r="AN9" s="132"/>
      <c r="AO9" s="132"/>
      <c r="AP9" s="126"/>
      <c r="AQ9" s="136"/>
      <c r="AR9" s="139"/>
    </row>
    <row r="10" spans="1:44" s="8" customFormat="1" ht="13.5" customHeight="1" thickBot="1">
      <c r="A10" s="9" t="s">
        <v>21</v>
      </c>
      <c r="B10" s="9" t="s">
        <v>0</v>
      </c>
      <c r="C10" s="121"/>
      <c r="D10" s="104">
        <v>100</v>
      </c>
      <c r="E10" s="104">
        <v>100</v>
      </c>
      <c r="F10" s="104">
        <v>100</v>
      </c>
      <c r="G10" s="104">
        <v>100</v>
      </c>
      <c r="H10" s="104">
        <v>100</v>
      </c>
      <c r="I10" s="104">
        <v>100</v>
      </c>
      <c r="J10" s="10">
        <v>30</v>
      </c>
      <c r="K10" s="10">
        <v>30</v>
      </c>
      <c r="L10" s="10">
        <v>25</v>
      </c>
      <c r="M10" s="59">
        <v>150</v>
      </c>
      <c r="N10" s="59">
        <v>100</v>
      </c>
      <c r="O10" s="10">
        <v>40</v>
      </c>
      <c r="P10" s="10">
        <v>30</v>
      </c>
      <c r="Q10" s="10">
        <v>25</v>
      </c>
      <c r="R10" s="10">
        <v>20</v>
      </c>
      <c r="S10" s="10"/>
      <c r="T10" s="10"/>
      <c r="U10" s="10"/>
      <c r="V10" s="10">
        <v>25</v>
      </c>
      <c r="W10" s="10">
        <v>50</v>
      </c>
      <c r="X10" s="10">
        <v>100</v>
      </c>
      <c r="Y10" s="10">
        <v>50</v>
      </c>
      <c r="Z10" s="10">
        <v>100</v>
      </c>
      <c r="AA10" s="10">
        <v>30</v>
      </c>
      <c r="AB10" s="10">
        <v>100</v>
      </c>
      <c r="AC10" s="10"/>
      <c r="AD10" s="29"/>
      <c r="AE10" s="25"/>
      <c r="AF10" s="14">
        <f>SUM(D10:AE10)</f>
        <v>1505</v>
      </c>
      <c r="AG10" s="9" t="s">
        <v>0</v>
      </c>
      <c r="AH10" s="67" t="s">
        <v>3</v>
      </c>
      <c r="AJ10" s="130"/>
      <c r="AK10" s="133"/>
      <c r="AL10" s="133"/>
      <c r="AM10" s="133"/>
      <c r="AN10" s="133"/>
      <c r="AO10" s="133"/>
      <c r="AP10" s="127"/>
      <c r="AQ10" s="137"/>
      <c r="AR10" s="140"/>
    </row>
    <row r="11" spans="1:44" ht="12.75" customHeight="1" thickTop="1">
      <c r="A11" s="3" t="s">
        <v>22</v>
      </c>
      <c r="B11" s="7"/>
      <c r="C11" s="37">
        <v>3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3">
        <v>19</v>
      </c>
      <c r="K11" s="3">
        <v>25</v>
      </c>
      <c r="L11" s="61" t="s">
        <v>66</v>
      </c>
      <c r="M11" s="92">
        <v>0</v>
      </c>
      <c r="N11" s="92">
        <v>0</v>
      </c>
      <c r="O11" s="84" t="s">
        <v>66</v>
      </c>
      <c r="P11" s="84" t="s">
        <v>66</v>
      </c>
      <c r="Q11" s="7">
        <v>25</v>
      </c>
      <c r="R11" s="84" t="s">
        <v>66</v>
      </c>
      <c r="S11" s="7"/>
      <c r="T11" s="7"/>
      <c r="U11" s="3"/>
      <c r="V11" s="84" t="s">
        <v>66</v>
      </c>
      <c r="W11" s="61" t="s">
        <v>66</v>
      </c>
      <c r="X11" s="61" t="s">
        <v>66</v>
      </c>
      <c r="Y11" s="61" t="s">
        <v>66</v>
      </c>
      <c r="Z11" s="3">
        <v>100</v>
      </c>
      <c r="AA11" s="61" t="s">
        <v>66</v>
      </c>
      <c r="AB11" s="3">
        <v>100</v>
      </c>
      <c r="AC11" s="3"/>
      <c r="AD11" s="30"/>
      <c r="AE11" s="26"/>
      <c r="AF11" s="31">
        <f>((SUM(D11:AE11))/(AF10-195))*100</f>
        <v>20.53435114503817</v>
      </c>
      <c r="AH11" s="37">
        <v>5.5</v>
      </c>
      <c r="AJ11" s="78">
        <v>26</v>
      </c>
      <c r="AK11" s="78">
        <v>15</v>
      </c>
      <c r="AL11" s="79">
        <v>20.53435114503817</v>
      </c>
      <c r="AM11" s="81"/>
      <c r="AN11" s="81"/>
      <c r="AO11" s="81"/>
      <c r="AP11" s="116">
        <v>44</v>
      </c>
      <c r="AQ11" s="80">
        <f>65+130-(SUM(AJ11:AK11))</f>
        <v>154</v>
      </c>
      <c r="AR11" s="113">
        <f>(SUM(AJ11:AP11))/4</f>
        <v>26.383587786259543</v>
      </c>
    </row>
    <row r="12" spans="1:44" s="2" customFormat="1" ht="15.75" customHeight="1">
      <c r="A12" s="3" t="s">
        <v>23</v>
      </c>
      <c r="B12" s="7"/>
      <c r="C12" s="37">
        <v>3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3">
        <v>26</v>
      </c>
      <c r="K12" s="3">
        <v>25</v>
      </c>
      <c r="L12" s="3">
        <v>23</v>
      </c>
      <c r="M12" s="87">
        <v>102</v>
      </c>
      <c r="N12" s="92">
        <v>0</v>
      </c>
      <c r="O12" s="84" t="s">
        <v>66</v>
      </c>
      <c r="P12" s="84" t="s">
        <v>66</v>
      </c>
      <c r="Q12" s="7">
        <v>25</v>
      </c>
      <c r="R12" s="7">
        <v>20</v>
      </c>
      <c r="S12" s="7"/>
      <c r="T12" s="7"/>
      <c r="U12" s="3"/>
      <c r="V12" s="7">
        <v>18</v>
      </c>
      <c r="W12" s="3">
        <v>27</v>
      </c>
      <c r="X12" s="60">
        <v>0</v>
      </c>
      <c r="Y12" s="3">
        <v>32</v>
      </c>
      <c r="Z12" s="61" t="s">
        <v>66</v>
      </c>
      <c r="AA12" s="61" t="s">
        <v>66</v>
      </c>
      <c r="AB12" s="61" t="s">
        <v>66</v>
      </c>
      <c r="AC12" s="3"/>
      <c r="AD12" s="30"/>
      <c r="AE12" s="26"/>
      <c r="AF12" s="31">
        <f>((SUM(D12:AE12))/(AF10-300))*100</f>
        <v>24.730290456431536</v>
      </c>
      <c r="AG12" s="3"/>
      <c r="AH12" s="69">
        <v>21</v>
      </c>
      <c r="AJ12" s="78">
        <v>41</v>
      </c>
      <c r="AK12" s="78">
        <v>47</v>
      </c>
      <c r="AL12" s="79">
        <v>24.730290456431536</v>
      </c>
      <c r="AM12" s="118">
        <v>8</v>
      </c>
      <c r="AN12" s="118"/>
      <c r="AO12" s="118"/>
      <c r="AP12" s="117"/>
      <c r="AQ12" s="80">
        <f aca="true" t="shared" si="0" ref="AQ12:AQ23">65+130-(SUM(AJ12:AK12))</f>
        <v>107</v>
      </c>
      <c r="AR12" s="113">
        <f aca="true" t="shared" si="1" ref="AR12:AR23">((SUM(AJ12:AL12))+65)/4</f>
        <v>44.43257261410788</v>
      </c>
    </row>
    <row r="13" spans="1:44" s="2" customFormat="1" ht="12.75">
      <c r="A13" s="3" t="s">
        <v>24</v>
      </c>
      <c r="B13" s="7"/>
      <c r="C13" s="37">
        <v>1</v>
      </c>
      <c r="D13" s="105">
        <v>20</v>
      </c>
      <c r="E13" s="109">
        <v>0</v>
      </c>
      <c r="F13" s="105">
        <v>70</v>
      </c>
      <c r="G13" s="105">
        <v>100</v>
      </c>
      <c r="H13" s="105">
        <v>100</v>
      </c>
      <c r="I13" s="105">
        <v>50</v>
      </c>
      <c r="J13" s="3">
        <v>16</v>
      </c>
      <c r="K13" s="3">
        <v>27</v>
      </c>
      <c r="L13" s="3">
        <v>22</v>
      </c>
      <c r="M13" s="92">
        <v>0</v>
      </c>
      <c r="N13" s="115">
        <v>30</v>
      </c>
      <c r="O13" s="7">
        <v>34</v>
      </c>
      <c r="P13" s="7">
        <v>20</v>
      </c>
      <c r="Q13" s="7">
        <v>25</v>
      </c>
      <c r="R13" s="7">
        <v>20</v>
      </c>
      <c r="S13" s="7"/>
      <c r="T13" s="7"/>
      <c r="U13" s="3"/>
      <c r="V13" s="7">
        <v>20</v>
      </c>
      <c r="W13" s="3">
        <v>35</v>
      </c>
      <c r="X13" s="60">
        <v>0</v>
      </c>
      <c r="Y13" s="3">
        <v>10</v>
      </c>
      <c r="Z13" s="3">
        <v>100</v>
      </c>
      <c r="AA13" s="3">
        <v>9</v>
      </c>
      <c r="AB13" s="3">
        <v>100</v>
      </c>
      <c r="AC13" s="3"/>
      <c r="AD13" s="30"/>
      <c r="AE13" s="26"/>
      <c r="AF13" s="31">
        <f>((SUM(D13:AE13))/(AF10-0))*100+1</f>
        <v>54.68770764119601</v>
      </c>
      <c r="AG13" s="3"/>
      <c r="AH13" s="69">
        <v>29.5</v>
      </c>
      <c r="AJ13" s="78">
        <v>69</v>
      </c>
      <c r="AK13" s="78">
        <v>65</v>
      </c>
      <c r="AL13" s="79">
        <v>54.68770764119601</v>
      </c>
      <c r="AM13" s="118">
        <v>15</v>
      </c>
      <c r="AN13" s="118"/>
      <c r="AO13" s="118"/>
      <c r="AP13" s="117"/>
      <c r="AQ13" s="80">
        <f t="shared" si="0"/>
        <v>61</v>
      </c>
      <c r="AR13" s="113">
        <f t="shared" si="1"/>
        <v>63.42192691029901</v>
      </c>
    </row>
    <row r="14" spans="1:44" s="2" customFormat="1" ht="12.75">
      <c r="A14" s="3">
        <v>10490</v>
      </c>
      <c r="B14" s="7"/>
      <c r="C14" s="37">
        <v>1</v>
      </c>
      <c r="D14" s="105">
        <v>37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3">
        <v>21</v>
      </c>
      <c r="K14" s="3">
        <v>20</v>
      </c>
      <c r="L14" s="3">
        <v>17</v>
      </c>
      <c r="M14" s="92">
        <v>0</v>
      </c>
      <c r="N14" s="92">
        <v>0</v>
      </c>
      <c r="O14" s="7">
        <v>32</v>
      </c>
      <c r="P14" s="84" t="s">
        <v>66</v>
      </c>
      <c r="Q14" s="7">
        <v>25</v>
      </c>
      <c r="R14" s="7">
        <v>20</v>
      </c>
      <c r="S14" s="7"/>
      <c r="T14" s="7"/>
      <c r="U14" s="3"/>
      <c r="V14" s="7">
        <v>15</v>
      </c>
      <c r="W14" s="3">
        <v>18</v>
      </c>
      <c r="X14" s="3">
        <v>61</v>
      </c>
      <c r="Y14" s="60">
        <v>0</v>
      </c>
      <c r="Z14" s="3">
        <v>100</v>
      </c>
      <c r="AA14" s="3">
        <v>15</v>
      </c>
      <c r="AB14" s="3">
        <v>90</v>
      </c>
      <c r="AC14" s="3"/>
      <c r="AD14" s="30"/>
      <c r="AE14" s="26"/>
      <c r="AF14" s="31">
        <f>((SUM(D14:AE14))/(AF10-30))*100</f>
        <v>31.93220338983051</v>
      </c>
      <c r="AG14" s="3"/>
      <c r="AH14" s="69">
        <v>25</v>
      </c>
      <c r="AJ14" s="78">
        <v>58</v>
      </c>
      <c r="AK14" s="78">
        <v>47</v>
      </c>
      <c r="AL14" s="79">
        <v>31.93220338983051</v>
      </c>
      <c r="AM14" s="118">
        <v>14</v>
      </c>
      <c r="AN14" s="118"/>
      <c r="AO14" s="118"/>
      <c r="AP14" s="117"/>
      <c r="AQ14" s="80">
        <f t="shared" si="0"/>
        <v>90</v>
      </c>
      <c r="AR14" s="113">
        <f t="shared" si="1"/>
        <v>50.483050847457626</v>
      </c>
    </row>
    <row r="15" spans="1:44" s="2" customFormat="1" ht="12.75">
      <c r="A15" s="3" t="s">
        <v>25</v>
      </c>
      <c r="B15" s="7"/>
      <c r="C15" s="37">
        <v>2</v>
      </c>
      <c r="D15" s="105">
        <v>100</v>
      </c>
      <c r="E15" s="105">
        <v>50</v>
      </c>
      <c r="F15" s="109">
        <v>0</v>
      </c>
      <c r="G15" s="109">
        <v>0</v>
      </c>
      <c r="H15" s="105">
        <v>25</v>
      </c>
      <c r="I15" s="109">
        <v>0</v>
      </c>
      <c r="J15" s="61" t="s">
        <v>66</v>
      </c>
      <c r="K15" s="3">
        <v>25</v>
      </c>
      <c r="L15" s="3">
        <v>19</v>
      </c>
      <c r="M15" s="92">
        <v>0</v>
      </c>
      <c r="N15" s="92">
        <v>0</v>
      </c>
      <c r="O15" s="7">
        <v>36</v>
      </c>
      <c r="P15" s="7">
        <v>14</v>
      </c>
      <c r="Q15" s="7">
        <v>25</v>
      </c>
      <c r="R15" s="7">
        <v>20</v>
      </c>
      <c r="S15" s="7"/>
      <c r="T15" s="7"/>
      <c r="U15" s="3"/>
      <c r="V15" s="7">
        <v>19</v>
      </c>
      <c r="W15" s="3">
        <v>30</v>
      </c>
      <c r="X15" s="60">
        <v>0</v>
      </c>
      <c r="Y15" s="3">
        <v>13</v>
      </c>
      <c r="Z15" s="3">
        <v>100</v>
      </c>
      <c r="AA15" s="3">
        <v>21</v>
      </c>
      <c r="AB15" s="3">
        <v>100</v>
      </c>
      <c r="AC15" s="3"/>
      <c r="AD15" s="30"/>
      <c r="AE15" s="26"/>
      <c r="AF15" s="31">
        <f>((SUM(D15:AE15))/(AF10-30))*100</f>
        <v>40.47457627118644</v>
      </c>
      <c r="AG15" s="3"/>
      <c r="AH15" s="69">
        <v>30.5</v>
      </c>
      <c r="AJ15" s="78">
        <v>54</v>
      </c>
      <c r="AK15" s="78">
        <v>48</v>
      </c>
      <c r="AL15" s="79">
        <v>40.47457627118644</v>
      </c>
      <c r="AM15" s="118">
        <v>9</v>
      </c>
      <c r="AN15" s="118"/>
      <c r="AO15" s="118"/>
      <c r="AP15" s="117"/>
      <c r="AQ15" s="80">
        <f t="shared" si="0"/>
        <v>93</v>
      </c>
      <c r="AR15" s="113">
        <f t="shared" si="1"/>
        <v>51.86864406779661</v>
      </c>
    </row>
    <row r="16" spans="1:44" s="2" customFormat="1" ht="12.75">
      <c r="A16" s="3" t="s">
        <v>70</v>
      </c>
      <c r="B16" s="7"/>
      <c r="C16" s="37">
        <v>2</v>
      </c>
      <c r="D16" s="105">
        <v>90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3">
        <v>21</v>
      </c>
      <c r="K16" s="3">
        <v>24</v>
      </c>
      <c r="L16" s="3">
        <v>18</v>
      </c>
      <c r="M16" s="87">
        <v>120</v>
      </c>
      <c r="N16" s="92">
        <v>0</v>
      </c>
      <c r="O16" s="84" t="s">
        <v>66</v>
      </c>
      <c r="P16" s="7">
        <v>14</v>
      </c>
      <c r="Q16" s="7">
        <v>25</v>
      </c>
      <c r="R16" s="7">
        <v>20</v>
      </c>
      <c r="S16" s="7"/>
      <c r="T16" s="7"/>
      <c r="U16" s="3"/>
      <c r="V16" s="7">
        <v>18</v>
      </c>
      <c r="W16" s="3">
        <v>25</v>
      </c>
      <c r="X16" s="60">
        <v>0</v>
      </c>
      <c r="Y16" s="60">
        <v>0</v>
      </c>
      <c r="Z16" s="3">
        <v>100</v>
      </c>
      <c r="AA16" s="3">
        <v>18</v>
      </c>
      <c r="AB16" s="3">
        <v>90</v>
      </c>
      <c r="AC16" s="3"/>
      <c r="AD16" s="30"/>
      <c r="AE16" s="26"/>
      <c r="AF16" s="31">
        <f>((SUM(D16:AE16))/(AF10-40))*100</f>
        <v>39.79522184300342</v>
      </c>
      <c r="AG16" s="3"/>
      <c r="AH16" s="69">
        <v>23.5</v>
      </c>
      <c r="AJ16" s="78">
        <v>53</v>
      </c>
      <c r="AK16" s="78">
        <v>66</v>
      </c>
      <c r="AL16" s="79">
        <v>39.79522184300342</v>
      </c>
      <c r="AM16" s="118">
        <v>17</v>
      </c>
      <c r="AN16" s="118"/>
      <c r="AO16" s="118"/>
      <c r="AP16" s="117"/>
      <c r="AQ16" s="80">
        <f t="shared" si="0"/>
        <v>76</v>
      </c>
      <c r="AR16" s="113">
        <f t="shared" si="1"/>
        <v>55.948805460750854</v>
      </c>
    </row>
    <row r="17" spans="1:44" s="1" customFormat="1" ht="12" customHeight="1">
      <c r="A17" s="3" t="s">
        <v>26</v>
      </c>
      <c r="B17" s="7"/>
      <c r="C17" s="37">
        <v>2</v>
      </c>
      <c r="D17" s="105">
        <v>33</v>
      </c>
      <c r="E17" s="109">
        <v>0</v>
      </c>
      <c r="F17" s="105">
        <v>50</v>
      </c>
      <c r="G17" s="109">
        <v>0</v>
      </c>
      <c r="H17" s="105">
        <v>50</v>
      </c>
      <c r="I17" s="109">
        <v>0</v>
      </c>
      <c r="J17" s="3">
        <v>26</v>
      </c>
      <c r="K17" s="3">
        <v>22</v>
      </c>
      <c r="L17" s="3">
        <v>19</v>
      </c>
      <c r="M17" s="92">
        <v>0</v>
      </c>
      <c r="N17" s="92">
        <v>0</v>
      </c>
      <c r="O17" s="7">
        <v>34</v>
      </c>
      <c r="P17" s="7">
        <v>18</v>
      </c>
      <c r="Q17" s="7">
        <v>25</v>
      </c>
      <c r="R17" s="7">
        <v>20</v>
      </c>
      <c r="S17" s="7"/>
      <c r="T17" s="7"/>
      <c r="U17" s="3"/>
      <c r="V17" s="7">
        <v>17</v>
      </c>
      <c r="W17" s="60">
        <v>0</v>
      </c>
      <c r="X17" s="60">
        <v>0</v>
      </c>
      <c r="Y17" s="60">
        <v>0</v>
      </c>
      <c r="Z17" s="3">
        <v>100</v>
      </c>
      <c r="AA17" s="3">
        <v>7</v>
      </c>
      <c r="AB17" s="3">
        <v>100</v>
      </c>
      <c r="AC17" s="3"/>
      <c r="AD17" s="30"/>
      <c r="AE17" s="26"/>
      <c r="AF17" s="31">
        <f>((SUM(D17:AE17))/(AF10-0))*100</f>
        <v>34.61794019933555</v>
      </c>
      <c r="AG17" s="3"/>
      <c r="AH17" s="69">
        <v>21</v>
      </c>
      <c r="AI17" s="2"/>
      <c r="AJ17" s="78">
        <v>44</v>
      </c>
      <c r="AK17" s="78">
        <v>54</v>
      </c>
      <c r="AL17" s="79">
        <v>34.61794019933555</v>
      </c>
      <c r="AM17" s="118">
        <v>9</v>
      </c>
      <c r="AN17" s="118"/>
      <c r="AO17" s="118"/>
      <c r="AP17" s="117"/>
      <c r="AQ17" s="80">
        <f t="shared" si="0"/>
        <v>97</v>
      </c>
      <c r="AR17" s="113">
        <f t="shared" si="1"/>
        <v>49.40448504983389</v>
      </c>
    </row>
    <row r="18" spans="1:44" s="1" customFormat="1" ht="12.75">
      <c r="A18" s="3" t="s">
        <v>49</v>
      </c>
      <c r="B18" s="7"/>
      <c r="C18" s="37">
        <v>1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61" t="s">
        <v>66</v>
      </c>
      <c r="K18" s="3">
        <v>8</v>
      </c>
      <c r="L18" s="3">
        <v>5</v>
      </c>
      <c r="M18" s="92">
        <v>0</v>
      </c>
      <c r="N18" s="92">
        <v>0</v>
      </c>
      <c r="O18" s="7">
        <v>12</v>
      </c>
      <c r="P18" s="85">
        <v>0</v>
      </c>
      <c r="Q18" s="85">
        <v>0</v>
      </c>
      <c r="R18" s="7">
        <v>6</v>
      </c>
      <c r="S18" s="7"/>
      <c r="T18" s="7"/>
      <c r="U18" s="3"/>
      <c r="V18" s="85">
        <v>0</v>
      </c>
      <c r="W18" s="60">
        <v>0</v>
      </c>
      <c r="X18" s="60">
        <v>0</v>
      </c>
      <c r="Y18" s="60">
        <v>0</v>
      </c>
      <c r="Z18" s="3">
        <v>100</v>
      </c>
      <c r="AA18" s="3">
        <v>10</v>
      </c>
      <c r="AB18" s="3">
        <v>100</v>
      </c>
      <c r="AC18" s="3"/>
      <c r="AD18" s="30"/>
      <c r="AE18" s="26"/>
      <c r="AF18" s="31">
        <f>((SUM(D18:AE18))/(AF10-30))*100</f>
        <v>16.338983050847457</v>
      </c>
      <c r="AG18" s="3"/>
      <c r="AH18" s="37">
        <v>9.5</v>
      </c>
      <c r="AI18" s="2"/>
      <c r="AJ18" s="78">
        <v>38</v>
      </c>
      <c r="AK18" s="78">
        <v>48</v>
      </c>
      <c r="AL18" s="79">
        <v>16.338983050847457</v>
      </c>
      <c r="AM18" s="119"/>
      <c r="AN18" s="119"/>
      <c r="AO18" s="119"/>
      <c r="AP18" s="116">
        <v>28</v>
      </c>
      <c r="AQ18" s="80">
        <f t="shared" si="0"/>
        <v>109</v>
      </c>
      <c r="AR18" s="113">
        <f>(SUM(AJ18:AP18))/4</f>
        <v>32.58474576271186</v>
      </c>
    </row>
    <row r="19" spans="1:44" ht="12.75">
      <c r="A19" s="3" t="s">
        <v>27</v>
      </c>
      <c r="B19" s="7"/>
      <c r="C19" s="37">
        <v>0</v>
      </c>
      <c r="D19" s="105">
        <v>70</v>
      </c>
      <c r="E19" s="109">
        <v>0</v>
      </c>
      <c r="F19" s="109">
        <v>0</v>
      </c>
      <c r="G19" s="109">
        <v>0</v>
      </c>
      <c r="H19" s="105">
        <v>25</v>
      </c>
      <c r="I19" s="109">
        <v>0</v>
      </c>
      <c r="J19" s="3">
        <v>27</v>
      </c>
      <c r="K19" s="3">
        <v>25</v>
      </c>
      <c r="L19" s="3">
        <v>21</v>
      </c>
      <c r="M19" s="92">
        <v>0</v>
      </c>
      <c r="N19" s="92">
        <v>0</v>
      </c>
      <c r="O19" s="7">
        <v>33</v>
      </c>
      <c r="P19" s="7">
        <v>20</v>
      </c>
      <c r="Q19" s="7">
        <v>25</v>
      </c>
      <c r="R19" s="7">
        <v>18</v>
      </c>
      <c r="S19" s="7"/>
      <c r="T19" s="7"/>
      <c r="U19" s="3"/>
      <c r="V19" s="7">
        <v>18</v>
      </c>
      <c r="W19" s="3">
        <v>29</v>
      </c>
      <c r="X19" s="60">
        <v>0</v>
      </c>
      <c r="Y19" s="3">
        <v>12</v>
      </c>
      <c r="Z19" s="3">
        <v>100</v>
      </c>
      <c r="AA19" s="61" t="s">
        <v>66</v>
      </c>
      <c r="AB19" s="3">
        <v>100</v>
      </c>
      <c r="AC19" s="3"/>
      <c r="AD19" s="30"/>
      <c r="AE19" s="26"/>
      <c r="AF19" s="31">
        <f>((SUM(D19:AE19))/(AF10-30))*100</f>
        <v>35.45762711864407</v>
      </c>
      <c r="AH19" s="69">
        <v>26.5</v>
      </c>
      <c r="AI19" s="2"/>
      <c r="AJ19" s="78">
        <v>69</v>
      </c>
      <c r="AK19" s="78">
        <v>44</v>
      </c>
      <c r="AL19" s="79">
        <v>35.45762711864407</v>
      </c>
      <c r="AM19" s="118">
        <v>12</v>
      </c>
      <c r="AN19" s="118"/>
      <c r="AO19" s="118"/>
      <c r="AP19" s="117"/>
      <c r="AQ19" s="80">
        <f t="shared" si="0"/>
        <v>82</v>
      </c>
      <c r="AR19" s="113">
        <f t="shared" si="1"/>
        <v>53.36440677966102</v>
      </c>
    </row>
    <row r="20" spans="1:44" s="2" customFormat="1" ht="12.75">
      <c r="A20" s="3" t="s">
        <v>28</v>
      </c>
      <c r="B20" s="7"/>
      <c r="C20" s="37">
        <v>3</v>
      </c>
      <c r="D20" s="105">
        <v>12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3">
        <v>18</v>
      </c>
      <c r="K20" s="3">
        <v>17</v>
      </c>
      <c r="L20" s="61" t="s">
        <v>66</v>
      </c>
      <c r="M20" s="87">
        <v>105</v>
      </c>
      <c r="N20" s="114">
        <v>51</v>
      </c>
      <c r="O20" s="7">
        <v>29</v>
      </c>
      <c r="P20" s="7">
        <v>20</v>
      </c>
      <c r="Q20" s="7">
        <v>25</v>
      </c>
      <c r="R20" s="7">
        <v>20</v>
      </c>
      <c r="S20" s="7"/>
      <c r="T20" s="7"/>
      <c r="U20" s="3"/>
      <c r="V20" s="7">
        <v>21</v>
      </c>
      <c r="W20" s="60">
        <v>0</v>
      </c>
      <c r="X20" s="60">
        <v>0</v>
      </c>
      <c r="Y20" s="3">
        <v>13</v>
      </c>
      <c r="Z20" s="3">
        <v>100</v>
      </c>
      <c r="AA20" s="3">
        <v>7</v>
      </c>
      <c r="AB20" s="3">
        <v>100</v>
      </c>
      <c r="AC20" s="3"/>
      <c r="AD20" s="30"/>
      <c r="AE20" s="26"/>
      <c r="AF20" s="31">
        <f>((SUM(D20:AE20))/(AF10-25))*100</f>
        <v>36.351351351351354</v>
      </c>
      <c r="AG20" s="3"/>
      <c r="AH20" s="69">
        <v>22</v>
      </c>
      <c r="AJ20" s="78">
        <v>46</v>
      </c>
      <c r="AK20" s="78">
        <v>29</v>
      </c>
      <c r="AL20" s="79">
        <v>36.351351351351354</v>
      </c>
      <c r="AM20" s="118">
        <v>12</v>
      </c>
      <c r="AN20" s="118"/>
      <c r="AO20" s="118"/>
      <c r="AP20" s="117"/>
      <c r="AQ20" s="80">
        <f t="shared" si="0"/>
        <v>120</v>
      </c>
      <c r="AR20" s="113">
        <f t="shared" si="1"/>
        <v>44.08783783783784</v>
      </c>
    </row>
    <row r="21" spans="1:44" s="1" customFormat="1" ht="12.75">
      <c r="A21" s="3">
        <v>11166</v>
      </c>
      <c r="B21" s="7"/>
      <c r="C21" s="37">
        <v>3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3">
        <v>16</v>
      </c>
      <c r="K21" s="3">
        <v>23</v>
      </c>
      <c r="L21" s="3">
        <v>19</v>
      </c>
      <c r="M21" s="87">
        <v>108</v>
      </c>
      <c r="N21" s="92">
        <v>0</v>
      </c>
      <c r="O21" s="7">
        <v>36</v>
      </c>
      <c r="P21" s="7">
        <v>20</v>
      </c>
      <c r="Q21" s="7">
        <v>25</v>
      </c>
      <c r="R21" s="7">
        <v>14</v>
      </c>
      <c r="S21" s="7"/>
      <c r="T21" s="7"/>
      <c r="U21" s="3"/>
      <c r="V21" s="7">
        <v>15</v>
      </c>
      <c r="W21" s="60">
        <v>0</v>
      </c>
      <c r="X21" s="60">
        <v>0</v>
      </c>
      <c r="Y21" s="60">
        <v>0</v>
      </c>
      <c r="Z21" s="3">
        <v>100</v>
      </c>
      <c r="AA21" s="3">
        <v>19</v>
      </c>
      <c r="AB21" s="3">
        <v>100</v>
      </c>
      <c r="AC21" s="3"/>
      <c r="AD21" s="30"/>
      <c r="AE21" s="26"/>
      <c r="AF21" s="31">
        <f>((SUM(D21:AE21))/(AF10-0))*100</f>
        <v>32.89036544850498</v>
      </c>
      <c r="AG21" s="3"/>
      <c r="AH21" s="69">
        <v>23</v>
      </c>
      <c r="AI21" s="2"/>
      <c r="AJ21" s="78">
        <v>48</v>
      </c>
      <c r="AK21" s="78">
        <v>44</v>
      </c>
      <c r="AL21" s="79">
        <v>32.89036544850498</v>
      </c>
      <c r="AM21" s="118">
        <v>10</v>
      </c>
      <c r="AN21" s="118"/>
      <c r="AO21" s="118"/>
      <c r="AP21" s="117"/>
      <c r="AQ21" s="80">
        <f t="shared" si="0"/>
        <v>103</v>
      </c>
      <c r="AR21" s="113">
        <f t="shared" si="1"/>
        <v>47.472591362126245</v>
      </c>
    </row>
    <row r="22" spans="1:44" ht="12.75">
      <c r="A22" s="3">
        <v>11030</v>
      </c>
      <c r="B22" s="7"/>
      <c r="C22" s="37">
        <v>1</v>
      </c>
      <c r="D22" s="105">
        <v>100</v>
      </c>
      <c r="E22" s="105">
        <v>50</v>
      </c>
      <c r="F22" s="105">
        <v>20</v>
      </c>
      <c r="G22" s="105">
        <v>20</v>
      </c>
      <c r="H22" s="105">
        <v>25</v>
      </c>
      <c r="I22" s="105">
        <v>18</v>
      </c>
      <c r="J22" s="3">
        <v>28</v>
      </c>
      <c r="K22" s="3">
        <v>27</v>
      </c>
      <c r="L22" s="3">
        <v>23</v>
      </c>
      <c r="M22" s="87">
        <v>108</v>
      </c>
      <c r="N22" s="87">
        <v>91</v>
      </c>
      <c r="O22" s="7">
        <v>36</v>
      </c>
      <c r="P22" s="7">
        <v>24</v>
      </c>
      <c r="Q22" s="7">
        <v>25</v>
      </c>
      <c r="R22" s="7">
        <v>20</v>
      </c>
      <c r="S22" s="7"/>
      <c r="T22" s="7"/>
      <c r="U22" s="3"/>
      <c r="V22" s="7">
        <v>21</v>
      </c>
      <c r="W22" s="3">
        <v>38</v>
      </c>
      <c r="X22" s="60">
        <v>0</v>
      </c>
      <c r="Y22" s="3">
        <v>14</v>
      </c>
      <c r="Z22" s="3">
        <v>100</v>
      </c>
      <c r="AA22" s="3">
        <v>26</v>
      </c>
      <c r="AB22" s="3">
        <v>100</v>
      </c>
      <c r="AC22" s="3"/>
      <c r="AD22" s="30"/>
      <c r="AE22" s="26">
        <v>25</v>
      </c>
      <c r="AF22" s="21">
        <f>((SUM(D22:AE22))/(AF10-0))*100+3</f>
        <v>65.39202657807309</v>
      </c>
      <c r="AH22" s="69">
        <v>37.5</v>
      </c>
      <c r="AI22" s="2"/>
      <c r="AJ22" s="78">
        <v>71</v>
      </c>
      <c r="AK22" s="78">
        <v>79</v>
      </c>
      <c r="AL22" s="79">
        <v>65.39202657807309</v>
      </c>
      <c r="AM22" s="118">
        <v>11</v>
      </c>
      <c r="AN22" s="118"/>
      <c r="AO22" s="118"/>
      <c r="AP22" s="117"/>
      <c r="AQ22" s="80">
        <f t="shared" si="0"/>
        <v>45</v>
      </c>
      <c r="AR22" s="113">
        <f t="shared" si="1"/>
        <v>70.09800664451828</v>
      </c>
    </row>
    <row r="23" spans="1:44" ht="12.75">
      <c r="A23" s="3" t="s">
        <v>29</v>
      </c>
      <c r="B23" s="7"/>
      <c r="C23" s="37">
        <v>1</v>
      </c>
      <c r="D23" s="105">
        <v>12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3">
        <v>16</v>
      </c>
      <c r="K23" s="3">
        <v>17</v>
      </c>
      <c r="L23" s="3">
        <v>10</v>
      </c>
      <c r="M23" s="92">
        <v>0</v>
      </c>
      <c r="N23" s="92">
        <v>0</v>
      </c>
      <c r="O23" s="7">
        <v>22</v>
      </c>
      <c r="P23" s="7">
        <v>14</v>
      </c>
      <c r="Q23" s="7">
        <v>25</v>
      </c>
      <c r="R23" s="7">
        <v>18</v>
      </c>
      <c r="S23" s="7"/>
      <c r="T23" s="7"/>
      <c r="U23" s="3"/>
      <c r="V23" s="7">
        <v>13</v>
      </c>
      <c r="W23" s="60">
        <v>0</v>
      </c>
      <c r="X23" s="60">
        <v>0</v>
      </c>
      <c r="Y23" s="60">
        <v>0</v>
      </c>
      <c r="Z23" s="61" t="s">
        <v>66</v>
      </c>
      <c r="AA23" s="60">
        <v>0</v>
      </c>
      <c r="AB23" s="61" t="s">
        <v>66</v>
      </c>
      <c r="AC23" s="3"/>
      <c r="AD23" s="30"/>
      <c r="AE23" s="26"/>
      <c r="AF23" s="31">
        <f>((SUM(D23:AE23))/(AF10-200))*100</f>
        <v>11.264367816091953</v>
      </c>
      <c r="AH23" s="69">
        <v>26</v>
      </c>
      <c r="AI23" s="2"/>
      <c r="AJ23" s="78">
        <v>49</v>
      </c>
      <c r="AK23" s="78">
        <v>37</v>
      </c>
      <c r="AL23" s="79">
        <v>11.264367816091953</v>
      </c>
      <c r="AM23" s="118">
        <v>0</v>
      </c>
      <c r="AN23" s="118"/>
      <c r="AO23" s="118"/>
      <c r="AP23" s="117"/>
      <c r="AQ23" s="80">
        <f t="shared" si="0"/>
        <v>109</v>
      </c>
      <c r="AR23" s="113">
        <f t="shared" si="1"/>
        <v>40.56609195402299</v>
      </c>
    </row>
    <row r="24" spans="1:43" s="8" customFormat="1" ht="12.75">
      <c r="A24" s="7"/>
      <c r="B24" s="7"/>
      <c r="C24" s="7">
        <v>38.5</v>
      </c>
      <c r="D24" s="4"/>
      <c r="E24" s="4"/>
      <c r="F24" s="4"/>
      <c r="G24" s="4"/>
      <c r="H24" s="4"/>
      <c r="I24" s="4"/>
      <c r="J24" s="7"/>
      <c r="K24" s="7"/>
      <c r="L24" s="7"/>
      <c r="M24" s="7">
        <v>3</v>
      </c>
      <c r="N24" s="7">
        <v>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4"/>
      <c r="AG24" s="65" t="s">
        <v>68</v>
      </c>
      <c r="AH24" s="68">
        <f>SUM(B24:AF24)</f>
        <v>43.5</v>
      </c>
      <c r="AJ24" s="19"/>
      <c r="AK24" s="19"/>
      <c r="AL24" s="19"/>
      <c r="AM24" s="19"/>
      <c r="AN24" s="19"/>
      <c r="AO24" s="19"/>
      <c r="AP24" s="19"/>
      <c r="AQ24" s="19"/>
    </row>
    <row r="25" spans="10:32" ht="12.7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/>
      <c r="W25" s="3"/>
      <c r="X25" s="3"/>
      <c r="Y25" s="3"/>
      <c r="Z25" s="3"/>
      <c r="AA25" s="3"/>
      <c r="AB25" s="3"/>
      <c r="AC25" s="3"/>
      <c r="AD25" s="3"/>
      <c r="AE25" s="3"/>
      <c r="AF25" s="12"/>
    </row>
    <row r="26" spans="10:32" ht="12.7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"/>
      <c r="W26" s="3"/>
      <c r="X26" s="3"/>
      <c r="Y26" s="3"/>
      <c r="Z26" s="3"/>
      <c r="AA26" s="3"/>
      <c r="AB26" s="3"/>
      <c r="AC26" s="3"/>
      <c r="AD26" s="3"/>
      <c r="AE26" s="3"/>
      <c r="AF26" s="12"/>
    </row>
    <row r="27" spans="10:32" ht="12.7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"/>
      <c r="W27" s="3"/>
      <c r="X27" s="3"/>
      <c r="Y27" s="3"/>
      <c r="Z27" s="3"/>
      <c r="AA27" s="3"/>
      <c r="AB27" s="3"/>
      <c r="AC27" s="3"/>
      <c r="AD27" s="3"/>
      <c r="AE27" s="3"/>
      <c r="AF27" s="12"/>
    </row>
    <row r="28" spans="10:32" ht="12.7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"/>
      <c r="W28" s="3"/>
      <c r="X28" s="3"/>
      <c r="Y28" s="3"/>
      <c r="Z28" s="3"/>
      <c r="AA28" s="3"/>
      <c r="AB28" s="3"/>
      <c r="AC28" s="3"/>
      <c r="AD28" s="3"/>
      <c r="AE28" s="3"/>
      <c r="AF28" s="12"/>
    </row>
    <row r="29" spans="10:32" ht="2.25" customHeight="1" hidden="1"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7"/>
      <c r="W29" s="3"/>
      <c r="X29" s="3"/>
      <c r="Y29" s="3"/>
      <c r="Z29" s="3"/>
      <c r="AA29" s="3"/>
      <c r="AB29" s="3"/>
      <c r="AC29" s="3"/>
      <c r="AD29" s="3"/>
      <c r="AE29" s="3"/>
      <c r="AF29" s="12"/>
    </row>
    <row r="30" spans="10:32" ht="12.7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7"/>
      <c r="W30" s="3"/>
      <c r="X30" s="3"/>
      <c r="Y30" s="3"/>
      <c r="Z30" s="3"/>
      <c r="AA30" s="3"/>
      <c r="AB30" s="3"/>
      <c r="AC30" s="3"/>
      <c r="AD30" s="3"/>
      <c r="AE30" s="3"/>
      <c r="AF30" s="12"/>
    </row>
    <row r="31" spans="10:32" ht="12.75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3"/>
      <c r="X31" s="3"/>
      <c r="Y31" s="3"/>
      <c r="Z31" s="3"/>
      <c r="AA31" s="3"/>
      <c r="AB31" s="3"/>
      <c r="AC31" s="3"/>
      <c r="AD31" s="3"/>
      <c r="AE31" s="3"/>
      <c r="AF31" s="12"/>
    </row>
    <row r="32" spans="10:32" ht="12.75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7"/>
      <c r="W32" s="3"/>
      <c r="X32" s="3"/>
      <c r="Y32" s="3"/>
      <c r="Z32" s="3"/>
      <c r="AA32" s="3"/>
      <c r="AB32" s="3"/>
      <c r="AC32" s="3"/>
      <c r="AD32" s="3"/>
      <c r="AE32" s="3"/>
      <c r="AF32" s="12"/>
    </row>
    <row r="33" ht="12.75">
      <c r="AF33" s="12"/>
    </row>
    <row r="34" ht="12.75">
      <c r="AF34" s="12"/>
    </row>
    <row r="35" ht="12.75">
      <c r="AF35" s="12"/>
    </row>
  </sheetData>
  <mergeCells count="10">
    <mergeCell ref="AR8:AR10"/>
    <mergeCell ref="C9:C10"/>
    <mergeCell ref="AN8:AN10"/>
    <mergeCell ref="AO8:AO10"/>
    <mergeCell ref="AP8:AP10"/>
    <mergeCell ref="AQ8:AQ10"/>
    <mergeCell ref="AJ8:AJ10"/>
    <mergeCell ref="AK8:AK10"/>
    <mergeCell ref="AL8:AL10"/>
    <mergeCell ref="AM8:AM1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N13" sqref="N13"/>
    </sheetView>
  </sheetViews>
  <sheetFormatPr defaultColWidth="9.140625" defaultRowHeight="12.75"/>
  <cols>
    <col min="1" max="1" width="9.140625" style="100" customWidth="1"/>
    <col min="2" max="2" width="13.421875" style="100" customWidth="1"/>
    <col min="3" max="9" width="9.140625" style="100" customWidth="1"/>
  </cols>
  <sheetData>
    <row r="1" ht="20.25">
      <c r="C1" s="144" t="s">
        <v>140</v>
      </c>
    </row>
    <row r="2" spans="1:9" ht="50.25" customHeight="1">
      <c r="A2" s="97"/>
      <c r="B2" s="141" t="s">
        <v>103</v>
      </c>
      <c r="C2" s="141" t="s">
        <v>104</v>
      </c>
      <c r="D2" s="141" t="s">
        <v>105</v>
      </c>
      <c r="E2" s="141" t="s">
        <v>106</v>
      </c>
      <c r="F2" s="141" t="s">
        <v>107</v>
      </c>
      <c r="G2" s="141" t="s">
        <v>108</v>
      </c>
      <c r="H2" s="141" t="s">
        <v>109</v>
      </c>
      <c r="I2" s="141" t="s">
        <v>110</v>
      </c>
    </row>
    <row r="3" spans="1:9" ht="12.75">
      <c r="A3" s="98"/>
      <c r="B3" s="142"/>
      <c r="C3" s="142"/>
      <c r="D3" s="142"/>
      <c r="E3" s="142"/>
      <c r="F3" s="142"/>
      <c r="G3" s="142"/>
      <c r="H3" s="142"/>
      <c r="I3" s="142"/>
    </row>
    <row r="4" spans="1:9" ht="13.5" thickBot="1">
      <c r="A4" s="99" t="s">
        <v>21</v>
      </c>
      <c r="B4" s="143"/>
      <c r="C4" s="143"/>
      <c r="D4" s="143"/>
      <c r="E4" s="143"/>
      <c r="F4" s="143"/>
      <c r="G4" s="143"/>
      <c r="H4" s="143"/>
      <c r="I4" s="143"/>
    </row>
    <row r="5" spans="1:9" ht="13.5" thickTop="1">
      <c r="A5" s="145" t="s">
        <v>22</v>
      </c>
      <c r="B5" s="146">
        <v>26</v>
      </c>
      <c r="C5" s="146">
        <v>15</v>
      </c>
      <c r="D5" s="146">
        <v>20.53435114503817</v>
      </c>
      <c r="E5" s="147"/>
      <c r="F5" s="147"/>
      <c r="G5" s="147"/>
      <c r="H5" s="148">
        <v>44</v>
      </c>
      <c r="I5" s="146">
        <v>26.383587786259543</v>
      </c>
    </row>
    <row r="6" spans="1:9" ht="12.75">
      <c r="A6" s="149" t="s">
        <v>23</v>
      </c>
      <c r="B6" s="150">
        <v>41</v>
      </c>
      <c r="C6" s="150">
        <v>47</v>
      </c>
      <c r="D6" s="150">
        <v>24.730290456431536</v>
      </c>
      <c r="E6" s="150">
        <v>8</v>
      </c>
      <c r="F6" s="150">
        <v>0</v>
      </c>
      <c r="G6" s="150">
        <v>7</v>
      </c>
      <c r="H6" s="151"/>
      <c r="I6" s="150">
        <v>29.932572614107883</v>
      </c>
    </row>
    <row r="7" spans="1:9" ht="12.75">
      <c r="A7" s="149" t="s">
        <v>24</v>
      </c>
      <c r="B7" s="150">
        <v>69</v>
      </c>
      <c r="C7" s="150">
        <v>65</v>
      </c>
      <c r="D7" s="150">
        <v>54.68770764119601</v>
      </c>
      <c r="E7" s="150">
        <v>15</v>
      </c>
      <c r="F7" s="150">
        <v>25</v>
      </c>
      <c r="G7" s="150">
        <v>46</v>
      </c>
      <c r="H7" s="151"/>
      <c r="I7" s="150">
        <v>58.67192691029901</v>
      </c>
    </row>
    <row r="8" spans="1:9" ht="12.75">
      <c r="A8" s="149">
        <v>10490</v>
      </c>
      <c r="B8" s="150">
        <v>58</v>
      </c>
      <c r="C8" s="150">
        <v>47</v>
      </c>
      <c r="D8" s="150">
        <v>31.93220338983051</v>
      </c>
      <c r="E8" s="150">
        <v>14</v>
      </c>
      <c r="F8" s="150">
        <v>11</v>
      </c>
      <c r="G8" s="150">
        <v>27</v>
      </c>
      <c r="H8" s="151"/>
      <c r="I8" s="150">
        <v>40.983050847457626</v>
      </c>
    </row>
    <row r="9" spans="1:9" ht="12.75">
      <c r="A9" s="149" t="s">
        <v>25</v>
      </c>
      <c r="B9" s="150">
        <v>54</v>
      </c>
      <c r="C9" s="150">
        <v>48</v>
      </c>
      <c r="D9" s="150">
        <v>40.47457627118644</v>
      </c>
      <c r="E9" s="150">
        <v>9</v>
      </c>
      <c r="F9" s="150">
        <v>23</v>
      </c>
      <c r="G9" s="150">
        <v>41</v>
      </c>
      <c r="H9" s="151"/>
      <c r="I9" s="150">
        <v>45.86864406779661</v>
      </c>
    </row>
    <row r="10" spans="1:9" ht="12.75">
      <c r="A10" s="149" t="s">
        <v>70</v>
      </c>
      <c r="B10" s="150">
        <v>53</v>
      </c>
      <c r="C10" s="150">
        <v>66</v>
      </c>
      <c r="D10" s="150">
        <v>39.79522184300342</v>
      </c>
      <c r="E10" s="150">
        <v>17</v>
      </c>
      <c r="F10" s="150">
        <v>29</v>
      </c>
      <c r="G10" s="150">
        <v>52</v>
      </c>
      <c r="H10" s="151"/>
      <c r="I10" s="150">
        <v>52.698805460750854</v>
      </c>
    </row>
    <row r="11" spans="1:9" ht="12.75">
      <c r="A11" s="149" t="s">
        <v>26</v>
      </c>
      <c r="B11" s="150">
        <v>44</v>
      </c>
      <c r="C11" s="150">
        <v>54</v>
      </c>
      <c r="D11" s="150">
        <v>34.61794019933555</v>
      </c>
      <c r="E11" s="150">
        <v>9</v>
      </c>
      <c r="F11" s="150">
        <v>16</v>
      </c>
      <c r="G11" s="150">
        <v>31</v>
      </c>
      <c r="H11" s="151"/>
      <c r="I11" s="150">
        <v>40.90448504983389</v>
      </c>
    </row>
    <row r="12" spans="1:9" ht="12.75">
      <c r="A12" s="149" t="s">
        <v>49</v>
      </c>
      <c r="B12" s="150">
        <v>38</v>
      </c>
      <c r="C12" s="150">
        <v>48</v>
      </c>
      <c r="D12" s="150">
        <v>16.338983050847457</v>
      </c>
      <c r="E12" s="151"/>
      <c r="F12" s="151"/>
      <c r="G12" s="151"/>
      <c r="H12" s="152">
        <v>28</v>
      </c>
      <c r="I12" s="150">
        <v>32.58474576271186</v>
      </c>
    </row>
    <row r="13" spans="1:9" ht="12.75">
      <c r="A13" s="149" t="s">
        <v>27</v>
      </c>
      <c r="B13" s="150">
        <v>69</v>
      </c>
      <c r="C13" s="150">
        <v>44</v>
      </c>
      <c r="D13" s="150">
        <v>35.45762711864407</v>
      </c>
      <c r="E13" s="150">
        <v>12</v>
      </c>
      <c r="F13" s="150">
        <v>20</v>
      </c>
      <c r="G13" s="150">
        <v>39</v>
      </c>
      <c r="H13" s="151"/>
      <c r="I13" s="150">
        <v>46.86440677966102</v>
      </c>
    </row>
    <row r="14" spans="1:9" ht="12.75">
      <c r="A14" s="149" t="s">
        <v>28</v>
      </c>
      <c r="B14" s="150">
        <v>46</v>
      </c>
      <c r="C14" s="150">
        <v>29</v>
      </c>
      <c r="D14" s="150">
        <v>36.351351351351354</v>
      </c>
      <c r="E14" s="150">
        <v>12</v>
      </c>
      <c r="F14" s="150">
        <v>0</v>
      </c>
      <c r="G14" s="150">
        <v>9</v>
      </c>
      <c r="H14" s="151"/>
      <c r="I14" s="150">
        <v>30.08783783783784</v>
      </c>
    </row>
    <row r="15" spans="1:9" ht="12.75">
      <c r="A15" s="149">
        <v>11166</v>
      </c>
      <c r="B15" s="150">
        <v>48</v>
      </c>
      <c r="C15" s="150">
        <v>44</v>
      </c>
      <c r="D15" s="150">
        <v>32.89036544850498</v>
      </c>
      <c r="E15" s="150">
        <v>10</v>
      </c>
      <c r="F15" s="150">
        <v>24</v>
      </c>
      <c r="G15" s="150">
        <v>43</v>
      </c>
      <c r="H15" s="151"/>
      <c r="I15" s="150">
        <v>41.972591362126245</v>
      </c>
    </row>
    <row r="16" spans="1:9" ht="12.75">
      <c r="A16" s="149">
        <v>11030</v>
      </c>
      <c r="B16" s="150">
        <v>71</v>
      </c>
      <c r="C16" s="150">
        <v>79</v>
      </c>
      <c r="D16" s="150">
        <v>65.39202657807309</v>
      </c>
      <c r="E16" s="150">
        <v>11</v>
      </c>
      <c r="F16" s="150">
        <v>28</v>
      </c>
      <c r="G16" s="150">
        <v>49</v>
      </c>
      <c r="H16" s="151"/>
      <c r="I16" s="150">
        <v>66.09800664451828</v>
      </c>
    </row>
    <row r="17" spans="1:9" ht="12.75">
      <c r="A17" s="149" t="s">
        <v>29</v>
      </c>
      <c r="B17" s="150">
        <v>49</v>
      </c>
      <c r="C17" s="150">
        <v>37</v>
      </c>
      <c r="D17" s="150">
        <v>11.264367816091953</v>
      </c>
      <c r="E17" s="150">
        <v>0</v>
      </c>
      <c r="F17" s="150">
        <v>0</v>
      </c>
      <c r="G17" s="150">
        <v>0</v>
      </c>
      <c r="H17" s="151"/>
      <c r="I17" s="150">
        <v>24.316091954022987</v>
      </c>
    </row>
    <row r="18" ht="12.75">
      <c r="I18" s="101"/>
    </row>
    <row r="26" spans="1:9" s="45" customFormat="1" ht="12.75">
      <c r="A26" s="100"/>
      <c r="B26" s="100"/>
      <c r="C26" s="100"/>
      <c r="D26" s="100"/>
      <c r="E26" s="100"/>
      <c r="F26" s="100"/>
      <c r="G26" s="100"/>
      <c r="H26" s="100"/>
      <c r="I26" s="100"/>
    </row>
  </sheetData>
  <mergeCells count="8"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M18"/>
  <sheetViews>
    <sheetView workbookViewId="0" topLeftCell="DW1">
      <selection activeCell="ED16" sqref="ED16"/>
    </sheetView>
  </sheetViews>
  <sheetFormatPr defaultColWidth="9.140625" defaultRowHeight="12.75"/>
  <cols>
    <col min="1" max="1" width="17.7109375" style="45" customWidth="1"/>
    <col min="2" max="2" width="5.140625" style="46" customWidth="1"/>
    <col min="3" max="6" width="9.140625" style="46" hidden="1" customWidth="1"/>
    <col min="7" max="7" width="0.71875" style="56" hidden="1" customWidth="1"/>
    <col min="8" max="8" width="9.140625" style="45" hidden="1" customWidth="1"/>
    <col min="9" max="11" width="9.140625" style="46" hidden="1" customWidth="1"/>
    <col min="12" max="12" width="9.140625" style="45" hidden="1" customWidth="1"/>
    <col min="13" max="13" width="5.8515625" style="45" hidden="1" customWidth="1"/>
    <col min="14" max="22" width="9.140625" style="45" hidden="1" customWidth="1"/>
    <col min="23" max="27" width="9.140625" style="46" customWidth="1"/>
    <col min="28" max="29" width="3.8515625" style="73" customWidth="1"/>
    <col min="30" max="34" width="9.140625" style="46" customWidth="1"/>
    <col min="35" max="36" width="4.28125" style="73" customWidth="1"/>
    <col min="37" max="39" width="9.140625" style="46" customWidth="1"/>
    <col min="40" max="41" width="9.140625" style="45" customWidth="1"/>
    <col min="42" max="43" width="4.57421875" style="73" customWidth="1"/>
    <col min="44" max="44" width="17.7109375" style="45" customWidth="1"/>
    <col min="45" max="49" width="9.140625" style="46" customWidth="1"/>
    <col min="50" max="51" width="4.8515625" style="73" customWidth="1"/>
    <col min="52" max="56" width="9.140625" style="46" customWidth="1"/>
    <col min="57" max="58" width="5.00390625" style="73" customWidth="1"/>
    <col min="59" max="63" width="9.140625" style="46" customWidth="1"/>
    <col min="64" max="64" width="17.7109375" style="45" customWidth="1"/>
    <col min="65" max="66" width="4.7109375" style="73" customWidth="1"/>
    <col min="67" max="70" width="9.140625" style="46" customWidth="1"/>
    <col min="71" max="71" width="9.140625" style="45" customWidth="1"/>
    <col min="72" max="73" width="4.421875" style="73" customWidth="1"/>
    <col min="74" max="78" width="9.140625" style="45" customWidth="1"/>
    <col min="79" max="80" width="5.28125" style="73" customWidth="1"/>
    <col min="81" max="85" width="9.140625" style="46" customWidth="1"/>
    <col min="86" max="86" width="17.7109375" style="45" customWidth="1"/>
    <col min="87" max="88" width="5.421875" style="73" customWidth="1"/>
    <col min="89" max="90" width="9.140625" style="96" customWidth="1"/>
    <col min="91" max="93" width="9.140625" style="46" customWidth="1"/>
    <col min="94" max="95" width="5.28125" style="73" customWidth="1"/>
    <col min="96" max="100" width="9.140625" style="46" customWidth="1"/>
    <col min="101" max="102" width="5.57421875" style="73" customWidth="1"/>
    <col min="103" max="103" width="17.7109375" style="45" customWidth="1"/>
    <col min="104" max="108" width="9.140625" style="46" customWidth="1"/>
    <col min="109" max="110" width="5.421875" style="73" customWidth="1"/>
    <col min="111" max="115" width="9.140625" style="46" customWidth="1"/>
    <col min="116" max="117" width="5.140625" style="73" customWidth="1"/>
    <col min="118" max="118" width="17.7109375" style="45" customWidth="1"/>
    <col min="119" max="119" width="9.140625" style="73" customWidth="1"/>
    <col min="120" max="123" width="9.140625" style="46" customWidth="1"/>
    <col min="124" max="125" width="5.140625" style="73" customWidth="1"/>
    <col min="126" max="126" width="9.140625" style="46" customWidth="1"/>
    <col min="127" max="127" width="9.140625" style="45" customWidth="1"/>
    <col min="128" max="130" width="9.140625" style="46" customWidth="1"/>
    <col min="131" max="132" width="5.28125" style="73" customWidth="1"/>
    <col min="133" max="134" width="9.140625" style="46" customWidth="1"/>
    <col min="135" max="137" width="9.140625" style="45" customWidth="1"/>
    <col min="138" max="139" width="4.421875" style="73" customWidth="1"/>
    <col min="140" max="140" width="17.7109375" style="45" customWidth="1"/>
    <col min="141" max="16384" width="9.140625" style="45" customWidth="1"/>
  </cols>
  <sheetData>
    <row r="2" spans="90:107" ht="12.75">
      <c r="CL2" s="96" t="s">
        <v>102</v>
      </c>
      <c r="CM2" s="46" t="s">
        <v>102</v>
      </c>
      <c r="CN2" s="46" t="s">
        <v>102</v>
      </c>
      <c r="CR2" s="46" t="s">
        <v>102</v>
      </c>
      <c r="CS2" s="46" t="s">
        <v>102</v>
      </c>
      <c r="CT2" s="46" t="s">
        <v>102</v>
      </c>
      <c r="CU2" s="46" t="s">
        <v>102</v>
      </c>
      <c r="CV2" s="46" t="s">
        <v>102</v>
      </c>
      <c r="CZ2" s="46" t="s">
        <v>102</v>
      </c>
      <c r="DA2" s="46" t="s">
        <v>102</v>
      </c>
      <c r="DC2" s="46" t="s">
        <v>102</v>
      </c>
    </row>
    <row r="3" spans="1:143" s="38" customFormat="1" ht="13.5" thickBot="1">
      <c r="A3" s="38" t="s">
        <v>54</v>
      </c>
      <c r="B3" s="39">
        <v>38754</v>
      </c>
      <c r="C3" s="39">
        <v>38755</v>
      </c>
      <c r="D3" s="39">
        <v>38756</v>
      </c>
      <c r="E3" s="39">
        <v>38757</v>
      </c>
      <c r="F3" s="39">
        <v>38758</v>
      </c>
      <c r="G3" s="53">
        <v>38759</v>
      </c>
      <c r="H3" s="40">
        <v>38760</v>
      </c>
      <c r="I3" s="39">
        <v>38761</v>
      </c>
      <c r="J3" s="39">
        <v>38762</v>
      </c>
      <c r="K3" s="39">
        <v>38763</v>
      </c>
      <c r="L3" s="40">
        <v>38764</v>
      </c>
      <c r="M3" s="40">
        <v>38765</v>
      </c>
      <c r="N3" s="40">
        <v>38766</v>
      </c>
      <c r="O3" s="40">
        <v>38767</v>
      </c>
      <c r="P3" s="40">
        <v>38768</v>
      </c>
      <c r="Q3" s="40">
        <v>38769</v>
      </c>
      <c r="R3" s="40">
        <v>38770</v>
      </c>
      <c r="S3" s="40">
        <v>38771</v>
      </c>
      <c r="T3" s="40">
        <v>38772</v>
      </c>
      <c r="U3" s="40">
        <v>38773</v>
      </c>
      <c r="V3" s="40">
        <v>38774</v>
      </c>
      <c r="W3" s="39">
        <v>38775</v>
      </c>
      <c r="X3" s="39">
        <v>38776</v>
      </c>
      <c r="Y3" s="39">
        <v>38777</v>
      </c>
      <c r="Z3" s="39">
        <v>38778</v>
      </c>
      <c r="AA3" s="39">
        <v>38779</v>
      </c>
      <c r="AB3" s="70">
        <v>38780</v>
      </c>
      <c r="AC3" s="70">
        <v>38781</v>
      </c>
      <c r="AD3" s="39">
        <v>38782</v>
      </c>
      <c r="AE3" s="39">
        <v>38783</v>
      </c>
      <c r="AF3" s="39">
        <v>38784</v>
      </c>
      <c r="AG3" s="39">
        <v>38785</v>
      </c>
      <c r="AH3" s="39">
        <v>38786</v>
      </c>
      <c r="AI3" s="70">
        <v>38787</v>
      </c>
      <c r="AJ3" s="70">
        <v>38788</v>
      </c>
      <c r="AK3" s="39">
        <v>38789</v>
      </c>
      <c r="AL3" s="39">
        <v>38790</v>
      </c>
      <c r="AM3" s="39">
        <v>38791</v>
      </c>
      <c r="AN3" s="40">
        <v>38792</v>
      </c>
      <c r="AO3" s="40">
        <v>38793</v>
      </c>
      <c r="AP3" s="70">
        <v>38794</v>
      </c>
      <c r="AQ3" s="70">
        <v>38795</v>
      </c>
      <c r="AR3" s="38" t="s">
        <v>54</v>
      </c>
      <c r="AS3" s="39">
        <v>38796</v>
      </c>
      <c r="AT3" s="39">
        <v>38797</v>
      </c>
      <c r="AU3" s="39">
        <v>38798</v>
      </c>
      <c r="AV3" s="39">
        <v>38799</v>
      </c>
      <c r="AW3" s="39">
        <v>38800</v>
      </c>
      <c r="AX3" s="70">
        <v>38801</v>
      </c>
      <c r="AY3" s="70">
        <v>38802</v>
      </c>
      <c r="AZ3" s="39">
        <v>38803</v>
      </c>
      <c r="BA3" s="39">
        <v>38804</v>
      </c>
      <c r="BB3" s="39">
        <v>38805</v>
      </c>
      <c r="BC3" s="39">
        <v>38806</v>
      </c>
      <c r="BD3" s="39">
        <v>38807</v>
      </c>
      <c r="BE3" s="70">
        <v>38808</v>
      </c>
      <c r="BF3" s="70">
        <v>38809</v>
      </c>
      <c r="BG3" s="39">
        <v>38810</v>
      </c>
      <c r="BH3" s="39">
        <v>38811</v>
      </c>
      <c r="BI3" s="39">
        <v>38812</v>
      </c>
      <c r="BJ3" s="39">
        <v>38813</v>
      </c>
      <c r="BK3" s="39">
        <v>38814</v>
      </c>
      <c r="BL3" s="38" t="s">
        <v>54</v>
      </c>
      <c r="BM3" s="70">
        <v>38815</v>
      </c>
      <c r="BN3" s="70">
        <v>38816</v>
      </c>
      <c r="BO3" s="39">
        <v>38817</v>
      </c>
      <c r="BP3" s="39">
        <v>38818</v>
      </c>
      <c r="BQ3" s="39">
        <v>38819</v>
      </c>
      <c r="BR3" s="39">
        <v>38820</v>
      </c>
      <c r="BS3" s="89">
        <v>38821</v>
      </c>
      <c r="BT3" s="70">
        <v>38822</v>
      </c>
      <c r="BU3" s="70">
        <v>38823</v>
      </c>
      <c r="BV3" s="89">
        <v>38824</v>
      </c>
      <c r="BW3" s="89">
        <v>38825</v>
      </c>
      <c r="BX3" s="89">
        <v>38826</v>
      </c>
      <c r="BY3" s="89">
        <v>38827</v>
      </c>
      <c r="BZ3" s="89">
        <v>38828</v>
      </c>
      <c r="CA3" s="70">
        <v>38829</v>
      </c>
      <c r="CB3" s="70">
        <v>38830</v>
      </c>
      <c r="CC3" s="39">
        <v>38831</v>
      </c>
      <c r="CD3" s="39">
        <v>38832</v>
      </c>
      <c r="CE3" s="39">
        <v>38833</v>
      </c>
      <c r="CF3" s="39">
        <v>38834</v>
      </c>
      <c r="CG3" s="39">
        <v>38835</v>
      </c>
      <c r="CH3" s="38" t="s">
        <v>54</v>
      </c>
      <c r="CI3" s="70">
        <v>38836</v>
      </c>
      <c r="CJ3" s="70">
        <v>38837</v>
      </c>
      <c r="CK3" s="93">
        <v>38838</v>
      </c>
      <c r="CL3" s="93">
        <v>38839</v>
      </c>
      <c r="CM3" s="39">
        <v>38840</v>
      </c>
      <c r="CN3" s="39">
        <v>38841</v>
      </c>
      <c r="CO3" s="39">
        <v>38842</v>
      </c>
      <c r="CP3" s="70">
        <v>38843</v>
      </c>
      <c r="CQ3" s="70">
        <v>38844</v>
      </c>
      <c r="CR3" s="39">
        <v>38845</v>
      </c>
      <c r="CS3" s="39">
        <v>38846</v>
      </c>
      <c r="CT3" s="39">
        <v>38847</v>
      </c>
      <c r="CU3" s="39">
        <v>38848</v>
      </c>
      <c r="CV3" s="39">
        <v>38849</v>
      </c>
      <c r="CW3" s="70">
        <v>38850</v>
      </c>
      <c r="CX3" s="70">
        <v>38851</v>
      </c>
      <c r="CY3" s="38" t="s">
        <v>54</v>
      </c>
      <c r="CZ3" s="39">
        <v>38852</v>
      </c>
      <c r="DA3" s="39">
        <v>38853</v>
      </c>
      <c r="DB3" s="39">
        <v>38854</v>
      </c>
      <c r="DC3" s="39">
        <v>38855</v>
      </c>
      <c r="DD3" s="39">
        <v>38856</v>
      </c>
      <c r="DE3" s="70">
        <v>38857</v>
      </c>
      <c r="DF3" s="70">
        <v>38858</v>
      </c>
      <c r="DG3" s="39">
        <v>38859</v>
      </c>
      <c r="DH3" s="39">
        <v>38860</v>
      </c>
      <c r="DI3" s="39">
        <v>38861</v>
      </c>
      <c r="DJ3" s="39">
        <v>38862</v>
      </c>
      <c r="DK3" s="39">
        <v>38863</v>
      </c>
      <c r="DL3" s="70">
        <v>38864</v>
      </c>
      <c r="DM3" s="70">
        <v>38865</v>
      </c>
      <c r="DN3" s="38" t="s">
        <v>54</v>
      </c>
      <c r="DO3" s="110">
        <v>38866</v>
      </c>
      <c r="DP3" s="39">
        <v>38867</v>
      </c>
      <c r="DQ3" s="39">
        <v>38868</v>
      </c>
      <c r="DR3" s="39">
        <v>38869</v>
      </c>
      <c r="DS3" s="39">
        <v>38870</v>
      </c>
      <c r="DT3" s="70">
        <v>38871</v>
      </c>
      <c r="DU3" s="70">
        <v>38872</v>
      </c>
      <c r="DV3" s="39">
        <v>38873</v>
      </c>
      <c r="DW3" s="40">
        <v>38874</v>
      </c>
      <c r="DX3" s="39">
        <v>38875</v>
      </c>
      <c r="DY3" s="39">
        <v>38876</v>
      </c>
      <c r="DZ3" s="39">
        <v>38877</v>
      </c>
      <c r="EA3" s="70">
        <v>38878</v>
      </c>
      <c r="EB3" s="70">
        <v>38879</v>
      </c>
      <c r="EC3" s="39">
        <v>38880</v>
      </c>
      <c r="ED3" s="39">
        <v>38881</v>
      </c>
      <c r="EE3" s="40">
        <v>38882</v>
      </c>
      <c r="EF3" s="40">
        <v>38883</v>
      </c>
      <c r="EG3" s="40">
        <v>38884</v>
      </c>
      <c r="EH3" s="70">
        <v>38885</v>
      </c>
      <c r="EI3" s="70">
        <v>38886</v>
      </c>
      <c r="EJ3" s="38" t="s">
        <v>54</v>
      </c>
      <c r="EK3" s="40">
        <v>38887</v>
      </c>
      <c r="EL3" s="40">
        <v>38888</v>
      </c>
      <c r="EM3" s="40">
        <v>38889</v>
      </c>
    </row>
    <row r="4" spans="1:140" s="42" customFormat="1" ht="12.75" customHeight="1" thickTop="1">
      <c r="A4" s="3" t="s">
        <v>4</v>
      </c>
      <c r="B4" s="41"/>
      <c r="C4" s="41"/>
      <c r="D4" s="41"/>
      <c r="E4" s="41"/>
      <c r="F4" s="41"/>
      <c r="G4" s="54"/>
      <c r="I4" s="41" t="s">
        <v>63</v>
      </c>
      <c r="J4" s="41" t="s">
        <v>47</v>
      </c>
      <c r="K4" s="41" t="s">
        <v>47</v>
      </c>
      <c r="W4" s="41" t="s">
        <v>47</v>
      </c>
      <c r="X4" s="41"/>
      <c r="Y4" s="41" t="s">
        <v>47</v>
      </c>
      <c r="Z4" s="41" t="s">
        <v>47</v>
      </c>
      <c r="AA4" s="41"/>
      <c r="AB4" s="71"/>
      <c r="AC4" s="71"/>
      <c r="AD4" s="41" t="s">
        <v>47</v>
      </c>
      <c r="AE4" s="41"/>
      <c r="AF4" s="41"/>
      <c r="AG4" s="41"/>
      <c r="AH4" s="41"/>
      <c r="AI4" s="71"/>
      <c r="AJ4" s="71"/>
      <c r="AK4" s="41" t="s">
        <v>47</v>
      </c>
      <c r="AL4" s="41" t="s">
        <v>47</v>
      </c>
      <c r="AM4" s="41"/>
      <c r="AP4" s="71"/>
      <c r="AQ4" s="71"/>
      <c r="AR4" s="3" t="s">
        <v>4</v>
      </c>
      <c r="AS4" s="41" t="s">
        <v>47</v>
      </c>
      <c r="AT4" s="41" t="s">
        <v>47</v>
      </c>
      <c r="AU4" s="41"/>
      <c r="AV4" s="41"/>
      <c r="AW4" s="41" t="s">
        <v>47</v>
      </c>
      <c r="AX4" s="71"/>
      <c r="AY4" s="71"/>
      <c r="AZ4" s="41" t="s">
        <v>55</v>
      </c>
      <c r="BA4" s="41" t="s">
        <v>47</v>
      </c>
      <c r="BB4" s="41"/>
      <c r="BC4" s="41"/>
      <c r="BD4" s="41" t="s">
        <v>47</v>
      </c>
      <c r="BE4" s="71"/>
      <c r="BF4" s="71"/>
      <c r="BG4" s="41" t="s">
        <v>47</v>
      </c>
      <c r="BH4" s="41" t="s">
        <v>47</v>
      </c>
      <c r="BI4" s="41" t="s">
        <v>47</v>
      </c>
      <c r="BJ4" s="41" t="s">
        <v>47</v>
      </c>
      <c r="BK4" s="41" t="s">
        <v>47</v>
      </c>
      <c r="BL4" s="3" t="s">
        <v>4</v>
      </c>
      <c r="BM4" s="71"/>
      <c r="BN4" s="71"/>
      <c r="BO4" s="41" t="s">
        <v>47</v>
      </c>
      <c r="BP4" s="41" t="s">
        <v>47</v>
      </c>
      <c r="BQ4" s="41" t="s">
        <v>47</v>
      </c>
      <c r="BR4" s="41" t="s">
        <v>47</v>
      </c>
      <c r="BS4" s="90"/>
      <c r="BT4" s="71"/>
      <c r="BU4" s="71"/>
      <c r="BV4" s="90"/>
      <c r="BW4" s="90"/>
      <c r="BX4" s="90"/>
      <c r="BY4" s="90"/>
      <c r="BZ4" s="90"/>
      <c r="CA4" s="71"/>
      <c r="CB4" s="71"/>
      <c r="CC4" s="41" t="s">
        <v>47</v>
      </c>
      <c r="CD4" s="41" t="s">
        <v>47</v>
      </c>
      <c r="CE4" s="41"/>
      <c r="CF4" s="41"/>
      <c r="CG4" s="41"/>
      <c r="CH4" s="3" t="s">
        <v>4</v>
      </c>
      <c r="CI4" s="71"/>
      <c r="CJ4" s="71"/>
      <c r="CK4" s="94"/>
      <c r="CL4" s="94"/>
      <c r="CM4" s="41" t="s">
        <v>47</v>
      </c>
      <c r="CN4" s="41"/>
      <c r="CO4" s="41"/>
      <c r="CP4" s="71"/>
      <c r="CQ4" s="71"/>
      <c r="CR4" s="41"/>
      <c r="CS4" s="41" t="s">
        <v>47</v>
      </c>
      <c r="CT4" s="41"/>
      <c r="CU4" s="41"/>
      <c r="CV4" s="41"/>
      <c r="CW4" s="71"/>
      <c r="CX4" s="71"/>
      <c r="CY4" s="3" t="s">
        <v>4</v>
      </c>
      <c r="CZ4" s="41"/>
      <c r="DA4" s="41" t="s">
        <v>47</v>
      </c>
      <c r="DB4" s="41" t="s">
        <v>47</v>
      </c>
      <c r="DC4" s="41" t="s">
        <v>47</v>
      </c>
      <c r="DD4" s="41"/>
      <c r="DE4" s="71"/>
      <c r="DF4" s="71"/>
      <c r="DG4" s="41" t="s">
        <v>47</v>
      </c>
      <c r="DH4" s="41"/>
      <c r="DI4" s="41"/>
      <c r="DJ4" s="41" t="s">
        <v>47</v>
      </c>
      <c r="DK4" s="41" t="s">
        <v>47</v>
      </c>
      <c r="DL4" s="71"/>
      <c r="DM4" s="71"/>
      <c r="DN4" s="3" t="s">
        <v>4</v>
      </c>
      <c r="DO4" s="111"/>
      <c r="DP4" s="41" t="s">
        <v>47</v>
      </c>
      <c r="DQ4" s="41" t="s">
        <v>47</v>
      </c>
      <c r="DR4" s="41" t="s">
        <v>47</v>
      </c>
      <c r="DS4" s="41" t="s">
        <v>47</v>
      </c>
      <c r="DT4" s="71"/>
      <c r="DU4" s="71"/>
      <c r="DV4" s="41" t="s">
        <v>47</v>
      </c>
      <c r="DX4" s="41"/>
      <c r="DY4" s="41" t="s">
        <v>47</v>
      </c>
      <c r="DZ4" s="41"/>
      <c r="EA4" s="71"/>
      <c r="EB4" s="71"/>
      <c r="EC4" s="41" t="s">
        <v>47</v>
      </c>
      <c r="ED4" s="41" t="s">
        <v>47</v>
      </c>
      <c r="EH4" s="71"/>
      <c r="EI4" s="71"/>
      <c r="EJ4" s="3" t="s">
        <v>4</v>
      </c>
    </row>
    <row r="5" spans="1:140" s="44" customFormat="1" ht="12.75" customHeight="1" hidden="1">
      <c r="A5" s="3" t="s">
        <v>5</v>
      </c>
      <c r="B5" s="43" t="s">
        <v>47</v>
      </c>
      <c r="C5" s="43" t="s">
        <v>47</v>
      </c>
      <c r="D5" s="43" t="s">
        <v>47</v>
      </c>
      <c r="E5" s="43" t="s">
        <v>47</v>
      </c>
      <c r="F5" s="43" t="s">
        <v>47</v>
      </c>
      <c r="G5" s="55"/>
      <c r="I5" s="43" t="s">
        <v>47</v>
      </c>
      <c r="J5" s="43" t="s">
        <v>47</v>
      </c>
      <c r="K5" s="43" t="s">
        <v>47</v>
      </c>
      <c r="W5" s="43" t="s">
        <v>47</v>
      </c>
      <c r="X5" s="43" t="s">
        <v>47</v>
      </c>
      <c r="Y5" s="43" t="s">
        <v>47</v>
      </c>
      <c r="Z5" s="43" t="s">
        <v>47</v>
      </c>
      <c r="AA5" s="43" t="s">
        <v>47</v>
      </c>
      <c r="AB5" s="72"/>
      <c r="AC5" s="72"/>
      <c r="AD5" s="43" t="s">
        <v>47</v>
      </c>
      <c r="AE5" s="43" t="s">
        <v>47</v>
      </c>
      <c r="AF5" s="43" t="s">
        <v>47</v>
      </c>
      <c r="AG5" s="43" t="s">
        <v>47</v>
      </c>
      <c r="AH5" s="43" t="s">
        <v>47</v>
      </c>
      <c r="AI5" s="72"/>
      <c r="AJ5" s="72"/>
      <c r="AK5" s="43" t="s">
        <v>47</v>
      </c>
      <c r="AL5" s="43" t="s">
        <v>47</v>
      </c>
      <c r="AM5" s="43" t="s">
        <v>47</v>
      </c>
      <c r="AP5" s="72"/>
      <c r="AQ5" s="72"/>
      <c r="AR5" s="3" t="s">
        <v>5</v>
      </c>
      <c r="AS5" s="43" t="s">
        <v>47</v>
      </c>
      <c r="AT5" s="43" t="s">
        <v>47</v>
      </c>
      <c r="AU5" s="43" t="s">
        <v>47</v>
      </c>
      <c r="AV5" s="43" t="s">
        <v>47</v>
      </c>
      <c r="AW5" s="43" t="s">
        <v>47</v>
      </c>
      <c r="AX5" s="72"/>
      <c r="AY5" s="72"/>
      <c r="AZ5" s="43" t="s">
        <v>47</v>
      </c>
      <c r="BA5" s="43" t="s">
        <v>47</v>
      </c>
      <c r="BB5" s="43" t="s">
        <v>47</v>
      </c>
      <c r="BC5" s="43" t="s">
        <v>47</v>
      </c>
      <c r="BD5" s="43" t="s">
        <v>47</v>
      </c>
      <c r="BE5" s="72"/>
      <c r="BF5" s="72"/>
      <c r="BG5" s="43" t="s">
        <v>47</v>
      </c>
      <c r="BH5" s="43" t="s">
        <v>47</v>
      </c>
      <c r="BI5" s="43" t="s">
        <v>47</v>
      </c>
      <c r="BJ5" s="43" t="s">
        <v>47</v>
      </c>
      <c r="BK5" s="43" t="s">
        <v>47</v>
      </c>
      <c r="BL5" s="3" t="s">
        <v>5</v>
      </c>
      <c r="BM5" s="72"/>
      <c r="BN5" s="72"/>
      <c r="BO5" s="43" t="s">
        <v>47</v>
      </c>
      <c r="BP5" s="43" t="s">
        <v>47</v>
      </c>
      <c r="BQ5" s="43" t="s">
        <v>47</v>
      </c>
      <c r="BR5" s="43" t="s">
        <v>47</v>
      </c>
      <c r="BS5" s="91"/>
      <c r="BT5" s="72"/>
      <c r="BU5" s="72"/>
      <c r="BV5" s="91"/>
      <c r="BW5" s="91"/>
      <c r="BX5" s="91"/>
      <c r="BY5" s="91"/>
      <c r="BZ5" s="91"/>
      <c r="CA5" s="72"/>
      <c r="CB5" s="72"/>
      <c r="CC5" s="43" t="s">
        <v>47</v>
      </c>
      <c r="CD5" s="43" t="s">
        <v>47</v>
      </c>
      <c r="CE5" s="43" t="s">
        <v>47</v>
      </c>
      <c r="CF5" s="43" t="s">
        <v>47</v>
      </c>
      <c r="CG5" s="43" t="s">
        <v>47</v>
      </c>
      <c r="CH5" s="3" t="s">
        <v>5</v>
      </c>
      <c r="CI5" s="72"/>
      <c r="CJ5" s="72"/>
      <c r="CK5" s="95" t="s">
        <v>47</v>
      </c>
      <c r="CL5" s="95" t="s">
        <v>47</v>
      </c>
      <c r="CM5" s="43" t="s">
        <v>47</v>
      </c>
      <c r="CN5" s="43" t="s">
        <v>47</v>
      </c>
      <c r="CO5" s="43"/>
      <c r="CP5" s="72"/>
      <c r="CQ5" s="72"/>
      <c r="CR5" s="43"/>
      <c r="CS5" s="43"/>
      <c r="CT5" s="43"/>
      <c r="CU5" s="43"/>
      <c r="CV5" s="43"/>
      <c r="CW5" s="72"/>
      <c r="CX5" s="72"/>
      <c r="CY5" s="3" t="s">
        <v>5</v>
      </c>
      <c r="CZ5" s="43"/>
      <c r="DA5" s="43"/>
      <c r="DB5" s="43"/>
      <c r="DC5" s="43"/>
      <c r="DD5" s="43"/>
      <c r="DE5" s="72"/>
      <c r="DF5" s="72"/>
      <c r="DG5" s="43"/>
      <c r="DH5" s="43"/>
      <c r="DI5" s="43"/>
      <c r="DJ5" s="43"/>
      <c r="DK5" s="43"/>
      <c r="DL5" s="72"/>
      <c r="DM5" s="72"/>
      <c r="DN5" s="3" t="s">
        <v>5</v>
      </c>
      <c r="DO5" s="112"/>
      <c r="DP5" s="43"/>
      <c r="DQ5" s="43"/>
      <c r="DR5" s="43"/>
      <c r="DS5" s="43"/>
      <c r="DT5" s="72"/>
      <c r="DU5" s="72"/>
      <c r="DV5" s="43"/>
      <c r="DX5" s="43"/>
      <c r="DY5" s="43"/>
      <c r="DZ5" s="43"/>
      <c r="EA5" s="72"/>
      <c r="EB5" s="72"/>
      <c r="EC5" s="43"/>
      <c r="ED5" s="43"/>
      <c r="EH5" s="72"/>
      <c r="EI5" s="72"/>
      <c r="EJ5" s="3" t="s">
        <v>5</v>
      </c>
    </row>
    <row r="6" spans="1:140" s="44" customFormat="1" ht="12" customHeight="1">
      <c r="A6" s="3" t="s">
        <v>6</v>
      </c>
      <c r="B6" s="43"/>
      <c r="C6" s="43" t="s">
        <v>47</v>
      </c>
      <c r="D6" s="43" t="s">
        <v>47</v>
      </c>
      <c r="E6" s="43" t="s">
        <v>47</v>
      </c>
      <c r="F6" s="43"/>
      <c r="G6" s="55"/>
      <c r="I6" s="43" t="s">
        <v>47</v>
      </c>
      <c r="J6" s="43"/>
      <c r="K6" s="43" t="s">
        <v>63</v>
      </c>
      <c r="W6" s="43"/>
      <c r="X6" s="43" t="s">
        <v>47</v>
      </c>
      <c r="Y6" s="43" t="s">
        <v>47</v>
      </c>
      <c r="Z6" s="43"/>
      <c r="AA6" s="43"/>
      <c r="AB6" s="72"/>
      <c r="AC6" s="72"/>
      <c r="AD6" s="43" t="s">
        <v>47</v>
      </c>
      <c r="AE6" s="43" t="s">
        <v>47</v>
      </c>
      <c r="AF6" s="43" t="s">
        <v>55</v>
      </c>
      <c r="AG6" s="43" t="s">
        <v>47</v>
      </c>
      <c r="AH6" s="43" t="s">
        <v>47</v>
      </c>
      <c r="AI6" s="72"/>
      <c r="AJ6" s="72"/>
      <c r="AK6" s="43" t="s">
        <v>47</v>
      </c>
      <c r="AL6" s="43" t="s">
        <v>55</v>
      </c>
      <c r="AM6" s="43"/>
      <c r="AP6" s="72"/>
      <c r="AQ6" s="72"/>
      <c r="AR6" s="3" t="s">
        <v>6</v>
      </c>
      <c r="AS6" s="43" t="s">
        <v>47</v>
      </c>
      <c r="AT6" s="43" t="s">
        <v>47</v>
      </c>
      <c r="AU6" s="43" t="s">
        <v>47</v>
      </c>
      <c r="AV6" s="43" t="s">
        <v>47</v>
      </c>
      <c r="AW6" s="43" t="s">
        <v>47</v>
      </c>
      <c r="AX6" s="72"/>
      <c r="AY6" s="72"/>
      <c r="AZ6" s="43"/>
      <c r="BA6" s="43"/>
      <c r="BB6" s="43" t="s">
        <v>47</v>
      </c>
      <c r="BC6" s="43"/>
      <c r="BD6" s="43"/>
      <c r="BE6" s="72"/>
      <c r="BF6" s="72"/>
      <c r="BG6" s="43" t="s">
        <v>47</v>
      </c>
      <c r="BH6" s="43" t="s">
        <v>47</v>
      </c>
      <c r="BI6" s="43" t="s">
        <v>47</v>
      </c>
      <c r="BJ6" s="43" t="s">
        <v>47</v>
      </c>
      <c r="BK6" s="43" t="s">
        <v>47</v>
      </c>
      <c r="BL6" s="3" t="s">
        <v>6</v>
      </c>
      <c r="BM6" s="72"/>
      <c r="BN6" s="72"/>
      <c r="BO6" s="43" t="s">
        <v>47</v>
      </c>
      <c r="BP6" s="43" t="s">
        <v>55</v>
      </c>
      <c r="BQ6" s="43" t="s">
        <v>47</v>
      </c>
      <c r="BR6" s="43"/>
      <c r="BS6" s="91"/>
      <c r="BT6" s="72"/>
      <c r="BU6" s="72"/>
      <c r="BV6" s="91"/>
      <c r="BW6" s="91"/>
      <c r="BX6" s="91"/>
      <c r="BY6" s="91"/>
      <c r="BZ6" s="91"/>
      <c r="CA6" s="72"/>
      <c r="CB6" s="72"/>
      <c r="CC6" s="43" t="s">
        <v>47</v>
      </c>
      <c r="CD6" s="43" t="s">
        <v>47</v>
      </c>
      <c r="CE6" s="43" t="s">
        <v>47</v>
      </c>
      <c r="CF6" s="43" t="s">
        <v>47</v>
      </c>
      <c r="CG6" s="43" t="s">
        <v>47</v>
      </c>
      <c r="CH6" s="3" t="s">
        <v>6</v>
      </c>
      <c r="CI6" s="72"/>
      <c r="CJ6" s="72"/>
      <c r="CK6" s="95"/>
      <c r="CL6" s="95"/>
      <c r="CM6" s="43" t="s">
        <v>55</v>
      </c>
      <c r="CN6" s="43" t="s">
        <v>55</v>
      </c>
      <c r="CO6" s="43" t="s">
        <v>55</v>
      </c>
      <c r="CP6" s="72"/>
      <c r="CQ6" s="72"/>
      <c r="CR6" s="43" t="s">
        <v>55</v>
      </c>
      <c r="CS6" s="43" t="s">
        <v>47</v>
      </c>
      <c r="CT6" s="43"/>
      <c r="CU6" s="43"/>
      <c r="CV6" s="43"/>
      <c r="CW6" s="72"/>
      <c r="CX6" s="72"/>
      <c r="CY6" s="3" t="s">
        <v>6</v>
      </c>
      <c r="CZ6" s="43" t="s">
        <v>63</v>
      </c>
      <c r="DA6" s="43" t="s">
        <v>47</v>
      </c>
      <c r="DB6" s="43" t="s">
        <v>47</v>
      </c>
      <c r="DC6" s="43" t="s">
        <v>47</v>
      </c>
      <c r="DD6" s="43" t="s">
        <v>55</v>
      </c>
      <c r="DE6" s="72"/>
      <c r="DF6" s="72"/>
      <c r="DG6" s="43" t="s">
        <v>47</v>
      </c>
      <c r="DH6" s="43"/>
      <c r="DI6" s="43" t="s">
        <v>47</v>
      </c>
      <c r="DJ6" s="43" t="s">
        <v>47</v>
      </c>
      <c r="DK6" s="43"/>
      <c r="DL6" s="72"/>
      <c r="DM6" s="72"/>
      <c r="DN6" s="3" t="s">
        <v>6</v>
      </c>
      <c r="DO6" s="112" t="s">
        <v>124</v>
      </c>
      <c r="DP6" s="43" t="s">
        <v>47</v>
      </c>
      <c r="DQ6" s="43" t="s">
        <v>55</v>
      </c>
      <c r="DR6" s="43" t="s">
        <v>55</v>
      </c>
      <c r="DS6" s="43" t="s">
        <v>55</v>
      </c>
      <c r="DT6" s="72"/>
      <c r="DU6" s="72"/>
      <c r="DV6" s="43" t="s">
        <v>47</v>
      </c>
      <c r="DX6" s="43" t="s">
        <v>47</v>
      </c>
      <c r="DY6" s="43" t="s">
        <v>55</v>
      </c>
      <c r="DZ6" s="43" t="s">
        <v>47</v>
      </c>
      <c r="EA6" s="72"/>
      <c r="EB6" s="72"/>
      <c r="EC6" s="43"/>
      <c r="ED6" s="43" t="s">
        <v>55</v>
      </c>
      <c r="EH6" s="72"/>
      <c r="EI6" s="72"/>
      <c r="EJ6" s="3" t="s">
        <v>6</v>
      </c>
    </row>
    <row r="7" spans="1:140" s="44" customFormat="1" ht="12.75" hidden="1">
      <c r="A7" s="3" t="s">
        <v>7</v>
      </c>
      <c r="B7" s="43" t="s">
        <v>47</v>
      </c>
      <c r="C7" s="43" t="s">
        <v>47</v>
      </c>
      <c r="D7" s="43" t="s">
        <v>47</v>
      </c>
      <c r="E7" s="43" t="s">
        <v>47</v>
      </c>
      <c r="F7" s="43" t="s">
        <v>47</v>
      </c>
      <c r="G7" s="55"/>
      <c r="I7" s="43" t="s">
        <v>47</v>
      </c>
      <c r="J7" s="43" t="s">
        <v>47</v>
      </c>
      <c r="K7" s="43" t="s">
        <v>47</v>
      </c>
      <c r="W7" s="43" t="s">
        <v>47</v>
      </c>
      <c r="X7" s="43" t="s">
        <v>47</v>
      </c>
      <c r="Y7" s="43" t="s">
        <v>47</v>
      </c>
      <c r="Z7" s="43" t="s">
        <v>47</v>
      </c>
      <c r="AA7" s="43" t="s">
        <v>47</v>
      </c>
      <c r="AB7" s="72"/>
      <c r="AC7" s="72"/>
      <c r="AD7" s="43" t="s">
        <v>47</v>
      </c>
      <c r="AE7" s="43" t="s">
        <v>47</v>
      </c>
      <c r="AF7" s="43" t="s">
        <v>47</v>
      </c>
      <c r="AG7" s="43" t="s">
        <v>47</v>
      </c>
      <c r="AH7" s="43" t="s">
        <v>47</v>
      </c>
      <c r="AI7" s="72"/>
      <c r="AJ7" s="72"/>
      <c r="AK7" s="43" t="s">
        <v>47</v>
      </c>
      <c r="AL7" s="43" t="s">
        <v>47</v>
      </c>
      <c r="AM7" s="43" t="s">
        <v>47</v>
      </c>
      <c r="AP7" s="72"/>
      <c r="AQ7" s="72"/>
      <c r="AR7" s="3" t="s">
        <v>7</v>
      </c>
      <c r="AS7" s="43" t="s">
        <v>47</v>
      </c>
      <c r="AT7" s="43" t="s">
        <v>47</v>
      </c>
      <c r="AU7" s="43" t="s">
        <v>47</v>
      </c>
      <c r="AV7" s="43" t="s">
        <v>47</v>
      </c>
      <c r="AW7" s="43" t="s">
        <v>47</v>
      </c>
      <c r="AX7" s="72"/>
      <c r="AY7" s="72"/>
      <c r="AZ7" s="43" t="s">
        <v>47</v>
      </c>
      <c r="BA7" s="43" t="s">
        <v>47</v>
      </c>
      <c r="BB7" s="43" t="s">
        <v>47</v>
      </c>
      <c r="BC7" s="43" t="s">
        <v>47</v>
      </c>
      <c r="BD7" s="43" t="s">
        <v>47</v>
      </c>
      <c r="BE7" s="72"/>
      <c r="BF7" s="72"/>
      <c r="BG7" s="43" t="s">
        <v>47</v>
      </c>
      <c r="BH7" s="43" t="s">
        <v>47</v>
      </c>
      <c r="BI7" s="43" t="s">
        <v>47</v>
      </c>
      <c r="BJ7" s="43" t="s">
        <v>47</v>
      </c>
      <c r="BK7" s="43" t="s">
        <v>47</v>
      </c>
      <c r="BL7" s="3" t="s">
        <v>7</v>
      </c>
      <c r="BM7" s="72"/>
      <c r="BN7" s="72"/>
      <c r="BO7" s="43" t="s">
        <v>47</v>
      </c>
      <c r="BP7" s="43" t="s">
        <v>47</v>
      </c>
      <c r="BQ7" s="43" t="s">
        <v>47</v>
      </c>
      <c r="BR7" s="43" t="s">
        <v>47</v>
      </c>
      <c r="BS7" s="91"/>
      <c r="BT7" s="72"/>
      <c r="BU7" s="72"/>
      <c r="BV7" s="91"/>
      <c r="BW7" s="91"/>
      <c r="BX7" s="91"/>
      <c r="BY7" s="91"/>
      <c r="BZ7" s="91"/>
      <c r="CA7" s="72"/>
      <c r="CB7" s="72"/>
      <c r="CC7" s="43" t="s">
        <v>47</v>
      </c>
      <c r="CD7" s="43" t="s">
        <v>47</v>
      </c>
      <c r="CE7" s="43" t="s">
        <v>47</v>
      </c>
      <c r="CF7" s="43" t="s">
        <v>47</v>
      </c>
      <c r="CG7" s="43" t="s">
        <v>47</v>
      </c>
      <c r="CH7" s="3" t="s">
        <v>7</v>
      </c>
      <c r="CI7" s="72"/>
      <c r="CJ7" s="72"/>
      <c r="CK7" s="95" t="s">
        <v>47</v>
      </c>
      <c r="CL7" s="95" t="s">
        <v>47</v>
      </c>
      <c r="CM7" s="43" t="s">
        <v>47</v>
      </c>
      <c r="CN7" s="43"/>
      <c r="CO7" s="43"/>
      <c r="CP7" s="72"/>
      <c r="CQ7" s="72"/>
      <c r="CR7" s="43"/>
      <c r="CS7" s="43"/>
      <c r="CT7" s="43"/>
      <c r="CU7" s="43"/>
      <c r="CV7" s="43"/>
      <c r="CW7" s="72"/>
      <c r="CX7" s="72"/>
      <c r="CY7" s="3" t="s">
        <v>7</v>
      </c>
      <c r="CZ7" s="43"/>
      <c r="DA7" s="43"/>
      <c r="DB7" s="43"/>
      <c r="DC7" s="43"/>
      <c r="DD7" s="43"/>
      <c r="DE7" s="72"/>
      <c r="DF7" s="72"/>
      <c r="DG7" s="43"/>
      <c r="DH7" s="43"/>
      <c r="DI7" s="43"/>
      <c r="DJ7" s="43"/>
      <c r="DK7" s="43"/>
      <c r="DL7" s="72"/>
      <c r="DM7" s="72"/>
      <c r="DN7" s="3" t="s">
        <v>7</v>
      </c>
      <c r="DO7" s="112"/>
      <c r="DP7" s="43"/>
      <c r="DQ7" s="43"/>
      <c r="DR7" s="43"/>
      <c r="DS7" s="43"/>
      <c r="DT7" s="72"/>
      <c r="DU7" s="72"/>
      <c r="DV7" s="43"/>
      <c r="DX7" s="43"/>
      <c r="DY7" s="43"/>
      <c r="DZ7" s="43"/>
      <c r="EA7" s="72"/>
      <c r="EB7" s="72"/>
      <c r="EC7" s="43"/>
      <c r="ED7" s="43"/>
      <c r="EH7" s="72"/>
      <c r="EI7" s="72"/>
      <c r="EJ7" s="3" t="s">
        <v>7</v>
      </c>
    </row>
    <row r="8" spans="1:140" s="44" customFormat="1" ht="12.75">
      <c r="A8" s="18" t="s">
        <v>8</v>
      </c>
      <c r="B8" s="43"/>
      <c r="C8" s="43"/>
      <c r="D8" s="43"/>
      <c r="E8" s="43"/>
      <c r="F8" s="43"/>
      <c r="G8" s="55"/>
      <c r="I8" s="43"/>
      <c r="J8" s="43"/>
      <c r="K8" s="43"/>
      <c r="W8" s="43"/>
      <c r="X8" s="43"/>
      <c r="Y8" s="43"/>
      <c r="Z8" s="43"/>
      <c r="AA8" s="43"/>
      <c r="AB8" s="72"/>
      <c r="AC8" s="72"/>
      <c r="AD8" s="43"/>
      <c r="AE8" s="43"/>
      <c r="AF8" s="43"/>
      <c r="AG8" s="43"/>
      <c r="AH8" s="43"/>
      <c r="AI8" s="72"/>
      <c r="AJ8" s="72"/>
      <c r="AK8" s="43"/>
      <c r="AL8" s="43"/>
      <c r="AM8" s="43"/>
      <c r="AP8" s="72"/>
      <c r="AQ8" s="72"/>
      <c r="AR8" s="18" t="s">
        <v>8</v>
      </c>
      <c r="AS8" s="43"/>
      <c r="AT8" s="43"/>
      <c r="AU8" s="43"/>
      <c r="AV8" s="43"/>
      <c r="AW8" s="43"/>
      <c r="AX8" s="72"/>
      <c r="AY8" s="72"/>
      <c r="AZ8" s="43"/>
      <c r="BA8" s="43"/>
      <c r="BB8" s="43"/>
      <c r="BC8" s="43"/>
      <c r="BD8" s="43"/>
      <c r="BE8" s="72"/>
      <c r="BF8" s="72"/>
      <c r="BG8" s="43"/>
      <c r="BH8" s="43"/>
      <c r="BI8" s="43"/>
      <c r="BJ8" s="43"/>
      <c r="BK8" s="43"/>
      <c r="BL8" s="18" t="s">
        <v>8</v>
      </c>
      <c r="BM8" s="72"/>
      <c r="BN8" s="72"/>
      <c r="BO8" s="43"/>
      <c r="BP8" s="43"/>
      <c r="BQ8" s="43"/>
      <c r="BR8" s="43"/>
      <c r="BS8" s="91"/>
      <c r="BT8" s="72"/>
      <c r="BU8" s="72"/>
      <c r="BV8" s="91"/>
      <c r="BW8" s="91"/>
      <c r="BX8" s="91"/>
      <c r="BY8" s="91"/>
      <c r="BZ8" s="91"/>
      <c r="CA8" s="72"/>
      <c r="CB8" s="72"/>
      <c r="CC8" s="43"/>
      <c r="CD8" s="43"/>
      <c r="CE8" s="43"/>
      <c r="CF8" s="43"/>
      <c r="CG8" s="43"/>
      <c r="CH8" s="18" t="s">
        <v>8</v>
      </c>
      <c r="CI8" s="72"/>
      <c r="CJ8" s="72"/>
      <c r="CK8" s="95"/>
      <c r="CL8" s="95"/>
      <c r="CM8" s="43"/>
      <c r="CN8" s="43"/>
      <c r="CO8" s="43"/>
      <c r="CP8" s="72"/>
      <c r="CQ8" s="72"/>
      <c r="CR8" s="43"/>
      <c r="CS8" s="43"/>
      <c r="CT8" s="43"/>
      <c r="CU8" s="43"/>
      <c r="CV8" s="43"/>
      <c r="CW8" s="72"/>
      <c r="CX8" s="72"/>
      <c r="CY8" s="18" t="s">
        <v>8</v>
      </c>
      <c r="CZ8" s="43"/>
      <c r="DA8" s="43"/>
      <c r="DB8" s="43"/>
      <c r="DC8" s="43"/>
      <c r="DD8" s="43"/>
      <c r="DE8" s="72"/>
      <c r="DF8" s="72"/>
      <c r="DG8" s="43"/>
      <c r="DH8" s="43"/>
      <c r="DI8" s="43"/>
      <c r="DJ8" s="43"/>
      <c r="DK8" s="43"/>
      <c r="DL8" s="72"/>
      <c r="DM8" s="72"/>
      <c r="DN8" s="18" t="s">
        <v>8</v>
      </c>
      <c r="DO8" s="112" t="s">
        <v>125</v>
      </c>
      <c r="DP8" s="43"/>
      <c r="DQ8" s="43"/>
      <c r="DR8" s="43"/>
      <c r="DS8" s="43"/>
      <c r="DT8" s="72"/>
      <c r="DU8" s="72"/>
      <c r="DV8" s="43"/>
      <c r="DX8" s="43"/>
      <c r="DY8" s="43"/>
      <c r="DZ8" s="43"/>
      <c r="EA8" s="72"/>
      <c r="EB8" s="72"/>
      <c r="EC8" s="43"/>
      <c r="ED8" s="43"/>
      <c r="EH8" s="72"/>
      <c r="EI8" s="72"/>
      <c r="EJ8" s="18" t="s">
        <v>8</v>
      </c>
    </row>
    <row r="9" spans="1:140" s="44" customFormat="1" ht="12.75">
      <c r="A9" s="3" t="s">
        <v>9</v>
      </c>
      <c r="B9" s="43"/>
      <c r="C9" s="43"/>
      <c r="D9" s="43"/>
      <c r="E9" s="43"/>
      <c r="F9" s="43"/>
      <c r="G9" s="55"/>
      <c r="I9" s="43"/>
      <c r="J9" s="43" t="s">
        <v>47</v>
      </c>
      <c r="K9" s="43" t="s">
        <v>47</v>
      </c>
      <c r="W9" s="43"/>
      <c r="X9" s="43"/>
      <c r="Y9" s="43" t="s">
        <v>47</v>
      </c>
      <c r="Z9" s="43" t="s">
        <v>47</v>
      </c>
      <c r="AA9" s="43" t="s">
        <v>47</v>
      </c>
      <c r="AB9" s="72"/>
      <c r="AC9" s="72"/>
      <c r="AD9" s="43" t="s">
        <v>47</v>
      </c>
      <c r="AE9" s="43" t="s">
        <v>47</v>
      </c>
      <c r="AF9" s="43" t="s">
        <v>47</v>
      </c>
      <c r="AG9" s="43" t="s">
        <v>47</v>
      </c>
      <c r="AH9" s="43" t="s">
        <v>47</v>
      </c>
      <c r="AI9" s="72"/>
      <c r="AJ9" s="72"/>
      <c r="AK9" s="43" t="s">
        <v>47</v>
      </c>
      <c r="AL9" s="43" t="s">
        <v>47</v>
      </c>
      <c r="AM9" s="43"/>
      <c r="AP9" s="72"/>
      <c r="AQ9" s="72"/>
      <c r="AR9" s="3" t="s">
        <v>9</v>
      </c>
      <c r="AS9" s="43"/>
      <c r="AT9" s="43"/>
      <c r="AU9" s="43"/>
      <c r="AV9" s="43" t="s">
        <v>47</v>
      </c>
      <c r="AW9" s="43"/>
      <c r="AX9" s="72"/>
      <c r="AY9" s="72"/>
      <c r="AZ9" s="43"/>
      <c r="BA9" s="43"/>
      <c r="BB9" s="43"/>
      <c r="BC9" s="43"/>
      <c r="BD9" s="43"/>
      <c r="BE9" s="72"/>
      <c r="BF9" s="72"/>
      <c r="BG9" s="43" t="s">
        <v>47</v>
      </c>
      <c r="BH9" s="43"/>
      <c r="BI9" s="43"/>
      <c r="BJ9" s="43"/>
      <c r="BK9" s="43"/>
      <c r="BL9" s="3" t="s">
        <v>9</v>
      </c>
      <c r="BM9" s="72"/>
      <c r="BN9" s="72"/>
      <c r="BO9" s="43"/>
      <c r="BP9" s="43"/>
      <c r="BQ9" s="43"/>
      <c r="BR9" s="43"/>
      <c r="BS9" s="91"/>
      <c r="BT9" s="72"/>
      <c r="BU9" s="72"/>
      <c r="BV9" s="91"/>
      <c r="BW9" s="91"/>
      <c r="BX9" s="91"/>
      <c r="BY9" s="91"/>
      <c r="BZ9" s="91"/>
      <c r="CA9" s="72"/>
      <c r="CB9" s="72"/>
      <c r="CC9" s="43"/>
      <c r="CD9" s="43"/>
      <c r="CE9" s="43"/>
      <c r="CF9" s="43"/>
      <c r="CG9" s="43"/>
      <c r="CH9" s="3" t="s">
        <v>9</v>
      </c>
      <c r="CI9" s="72"/>
      <c r="CJ9" s="72"/>
      <c r="CK9" s="95"/>
      <c r="CL9" s="95"/>
      <c r="CM9" s="43"/>
      <c r="CN9" s="43"/>
      <c r="CO9" s="43"/>
      <c r="CP9" s="72"/>
      <c r="CQ9" s="72"/>
      <c r="CR9" s="43"/>
      <c r="CS9" s="43"/>
      <c r="CT9" s="43"/>
      <c r="CU9" s="43"/>
      <c r="CV9" s="43"/>
      <c r="CW9" s="72"/>
      <c r="CX9" s="72"/>
      <c r="CY9" s="3" t="s">
        <v>9</v>
      </c>
      <c r="CZ9" s="43"/>
      <c r="DA9" s="106"/>
      <c r="DB9" s="43"/>
      <c r="DC9" s="43" t="s">
        <v>47</v>
      </c>
      <c r="DD9" s="43"/>
      <c r="DE9" s="72"/>
      <c r="DF9" s="72"/>
      <c r="DG9" s="43"/>
      <c r="DH9" s="43"/>
      <c r="DI9" s="43"/>
      <c r="DJ9" s="43"/>
      <c r="DK9" s="43" t="s">
        <v>47</v>
      </c>
      <c r="DL9" s="72"/>
      <c r="DM9" s="72"/>
      <c r="DN9" s="3" t="s">
        <v>9</v>
      </c>
      <c r="DO9" s="112"/>
      <c r="DP9" s="43"/>
      <c r="DQ9" s="43"/>
      <c r="DR9" s="43"/>
      <c r="DS9" s="43"/>
      <c r="DT9" s="72"/>
      <c r="DU9" s="72"/>
      <c r="DV9" s="43"/>
      <c r="DX9" s="43"/>
      <c r="DY9" s="43"/>
      <c r="DZ9" s="43"/>
      <c r="EA9" s="72"/>
      <c r="EB9" s="72"/>
      <c r="EC9" s="43"/>
      <c r="ED9" s="43"/>
      <c r="EH9" s="72"/>
      <c r="EI9" s="72"/>
      <c r="EJ9" s="3" t="s">
        <v>9</v>
      </c>
    </row>
    <row r="10" spans="1:140" s="44" customFormat="1" ht="12.75">
      <c r="A10" s="3" t="s">
        <v>10</v>
      </c>
      <c r="B10" s="43"/>
      <c r="C10" s="43"/>
      <c r="D10" s="43"/>
      <c r="E10" s="43"/>
      <c r="F10" s="43"/>
      <c r="G10" s="55"/>
      <c r="I10" s="43"/>
      <c r="J10" s="43"/>
      <c r="K10" s="43"/>
      <c r="W10" s="43"/>
      <c r="X10" s="43"/>
      <c r="Y10" s="43"/>
      <c r="Z10" s="43"/>
      <c r="AA10" s="43"/>
      <c r="AB10" s="72"/>
      <c r="AC10" s="72"/>
      <c r="AD10" s="43"/>
      <c r="AE10" s="43"/>
      <c r="AF10" s="43"/>
      <c r="AG10" s="43"/>
      <c r="AH10" s="43"/>
      <c r="AI10" s="72"/>
      <c r="AJ10" s="72"/>
      <c r="AK10" s="43"/>
      <c r="AL10" s="43"/>
      <c r="AM10" s="43"/>
      <c r="AP10" s="72"/>
      <c r="AQ10" s="72"/>
      <c r="AR10" s="3" t="s">
        <v>10</v>
      </c>
      <c r="AS10" s="43"/>
      <c r="AT10" s="43"/>
      <c r="AU10" s="43"/>
      <c r="AV10" s="43"/>
      <c r="AW10" s="43"/>
      <c r="AX10" s="72"/>
      <c r="AY10" s="72"/>
      <c r="AZ10" s="43"/>
      <c r="BA10" s="43" t="s">
        <v>47</v>
      </c>
      <c r="BB10" s="43"/>
      <c r="BC10" s="43"/>
      <c r="BD10" s="43"/>
      <c r="BE10" s="72"/>
      <c r="BF10" s="72"/>
      <c r="BG10" s="43" t="s">
        <v>47</v>
      </c>
      <c r="BH10" s="43"/>
      <c r="BI10" s="43"/>
      <c r="BJ10" s="43"/>
      <c r="BK10" s="43" t="s">
        <v>47</v>
      </c>
      <c r="BL10" s="3" t="s">
        <v>10</v>
      </c>
      <c r="BM10" s="72"/>
      <c r="BN10" s="72"/>
      <c r="BO10" s="43"/>
      <c r="BP10" s="43"/>
      <c r="BQ10" s="43" t="s">
        <v>47</v>
      </c>
      <c r="BR10" s="43"/>
      <c r="BS10" s="91"/>
      <c r="BT10" s="72"/>
      <c r="BU10" s="72"/>
      <c r="BV10" s="91"/>
      <c r="BW10" s="91"/>
      <c r="BX10" s="91"/>
      <c r="BY10" s="91"/>
      <c r="BZ10" s="91"/>
      <c r="CA10" s="72"/>
      <c r="CB10" s="72"/>
      <c r="CC10" s="43"/>
      <c r="CD10" s="43"/>
      <c r="CE10" s="43"/>
      <c r="CF10" s="43"/>
      <c r="CG10" s="43"/>
      <c r="CH10" s="3" t="s">
        <v>10</v>
      </c>
      <c r="CI10" s="72"/>
      <c r="CJ10" s="72"/>
      <c r="CK10" s="95"/>
      <c r="CL10" s="95" t="s">
        <v>47</v>
      </c>
      <c r="CM10" s="43" t="s">
        <v>47</v>
      </c>
      <c r="CN10" s="43"/>
      <c r="CO10" s="43"/>
      <c r="CP10" s="72"/>
      <c r="CQ10" s="72"/>
      <c r="CR10" s="43" t="s">
        <v>47</v>
      </c>
      <c r="CS10" s="43"/>
      <c r="CT10" s="43"/>
      <c r="CU10" s="43"/>
      <c r="CV10" s="43"/>
      <c r="CW10" s="72"/>
      <c r="CX10" s="72"/>
      <c r="CY10" s="3" t="s">
        <v>10</v>
      </c>
      <c r="CZ10" s="43"/>
      <c r="DA10" s="43"/>
      <c r="DB10" s="43"/>
      <c r="DC10" s="43"/>
      <c r="DD10" s="43" t="s">
        <v>47</v>
      </c>
      <c r="DE10" s="72"/>
      <c r="DF10" s="72"/>
      <c r="DG10" s="43"/>
      <c r="DH10" s="43"/>
      <c r="DI10" s="43"/>
      <c r="DJ10" s="43"/>
      <c r="DK10" s="43" t="s">
        <v>47</v>
      </c>
      <c r="DL10" s="72"/>
      <c r="DM10" s="72"/>
      <c r="DN10" s="3" t="s">
        <v>10</v>
      </c>
      <c r="DO10" s="112" t="s">
        <v>126</v>
      </c>
      <c r="DP10" s="43"/>
      <c r="DQ10" s="43"/>
      <c r="DR10" s="43"/>
      <c r="DS10" s="43"/>
      <c r="DT10" s="72"/>
      <c r="DU10" s="72"/>
      <c r="DV10" s="43"/>
      <c r="DX10" s="43"/>
      <c r="DY10" s="43"/>
      <c r="DZ10" s="43"/>
      <c r="EA10" s="72"/>
      <c r="EB10" s="72"/>
      <c r="EC10" s="43"/>
      <c r="ED10" s="43"/>
      <c r="EH10" s="72"/>
      <c r="EI10" s="72"/>
      <c r="EJ10" s="3" t="s">
        <v>10</v>
      </c>
    </row>
    <row r="11" spans="1:140" s="44" customFormat="1" ht="12.75">
      <c r="A11" s="3" t="s">
        <v>31</v>
      </c>
      <c r="B11" s="43"/>
      <c r="C11" s="43"/>
      <c r="D11" s="43"/>
      <c r="E11" s="43"/>
      <c r="F11" s="43"/>
      <c r="G11" s="55"/>
      <c r="I11" s="43"/>
      <c r="J11" s="43"/>
      <c r="K11" s="43"/>
      <c r="W11" s="43"/>
      <c r="X11" s="43"/>
      <c r="Y11" s="43"/>
      <c r="Z11" s="43"/>
      <c r="AA11" s="43"/>
      <c r="AB11" s="72"/>
      <c r="AC11" s="72"/>
      <c r="AD11" s="43"/>
      <c r="AE11" s="43"/>
      <c r="AF11" s="43"/>
      <c r="AG11" s="43"/>
      <c r="AH11" s="43"/>
      <c r="AI11" s="72"/>
      <c r="AJ11" s="72"/>
      <c r="AK11" s="43"/>
      <c r="AL11" s="43"/>
      <c r="AM11" s="43"/>
      <c r="AP11" s="72"/>
      <c r="AQ11" s="72"/>
      <c r="AR11" s="3" t="s">
        <v>31</v>
      </c>
      <c r="AS11" s="43"/>
      <c r="AT11" s="43"/>
      <c r="AU11" s="43"/>
      <c r="AV11" s="43" t="s">
        <v>47</v>
      </c>
      <c r="AW11" s="43"/>
      <c r="AX11" s="72"/>
      <c r="AY11" s="72"/>
      <c r="AZ11" s="43" t="s">
        <v>47</v>
      </c>
      <c r="BA11" s="43"/>
      <c r="BB11" s="43"/>
      <c r="BC11" s="43"/>
      <c r="BD11" s="43"/>
      <c r="BE11" s="72"/>
      <c r="BF11" s="72"/>
      <c r="BG11" s="43"/>
      <c r="BH11" s="43"/>
      <c r="BI11" s="43"/>
      <c r="BJ11" s="43"/>
      <c r="BK11" s="43"/>
      <c r="BL11" s="3" t="s">
        <v>31</v>
      </c>
      <c r="BM11" s="72"/>
      <c r="BN11" s="72"/>
      <c r="BO11" s="43"/>
      <c r="BP11" s="43" t="s">
        <v>47</v>
      </c>
      <c r="BQ11" s="43"/>
      <c r="BR11" s="43"/>
      <c r="BS11" s="91"/>
      <c r="BT11" s="72"/>
      <c r="BU11" s="72"/>
      <c r="BV11" s="91"/>
      <c r="BW11" s="91"/>
      <c r="BX11" s="91"/>
      <c r="BY11" s="91"/>
      <c r="BZ11" s="91"/>
      <c r="CA11" s="72"/>
      <c r="CB11" s="72"/>
      <c r="CC11" s="43"/>
      <c r="CD11" s="43"/>
      <c r="CE11" s="43"/>
      <c r="CF11" s="43"/>
      <c r="CG11" s="43"/>
      <c r="CH11" s="3" t="s">
        <v>31</v>
      </c>
      <c r="CI11" s="72"/>
      <c r="CJ11" s="72"/>
      <c r="CK11" s="95"/>
      <c r="CL11" s="95"/>
      <c r="CM11" s="43"/>
      <c r="CN11" s="43"/>
      <c r="CO11" s="43"/>
      <c r="CP11" s="72"/>
      <c r="CQ11" s="72"/>
      <c r="CR11" s="43"/>
      <c r="CS11" s="43"/>
      <c r="CT11" s="43"/>
      <c r="CU11" s="43"/>
      <c r="CV11" s="43"/>
      <c r="CW11" s="72"/>
      <c r="CX11" s="72"/>
      <c r="CY11" s="3" t="s">
        <v>31</v>
      </c>
      <c r="CZ11" s="43"/>
      <c r="DA11" s="106"/>
      <c r="DB11" s="43" t="s">
        <v>47</v>
      </c>
      <c r="DC11" s="43"/>
      <c r="DD11" s="43"/>
      <c r="DE11" s="72"/>
      <c r="DF11" s="72"/>
      <c r="DG11" s="43"/>
      <c r="DH11" s="43"/>
      <c r="DI11" s="43"/>
      <c r="DJ11" s="43"/>
      <c r="DK11" s="43"/>
      <c r="DL11" s="72"/>
      <c r="DM11" s="72"/>
      <c r="DN11" s="3" t="s">
        <v>31</v>
      </c>
      <c r="DO11" s="112" t="s">
        <v>127</v>
      </c>
      <c r="DP11" s="43"/>
      <c r="DQ11" s="43"/>
      <c r="DR11" s="43"/>
      <c r="DS11" s="43"/>
      <c r="DT11" s="72"/>
      <c r="DU11" s="72"/>
      <c r="DV11" s="43"/>
      <c r="DX11" s="43"/>
      <c r="DY11" s="43"/>
      <c r="DZ11" s="43"/>
      <c r="EA11" s="72"/>
      <c r="EB11" s="72"/>
      <c r="EC11" s="43"/>
      <c r="ED11" s="43"/>
      <c r="EH11" s="72"/>
      <c r="EI11" s="72"/>
      <c r="EJ11" s="3" t="s">
        <v>31</v>
      </c>
    </row>
    <row r="12" spans="1:140" s="44" customFormat="1" ht="12.75">
      <c r="A12" s="3" t="s">
        <v>11</v>
      </c>
      <c r="B12" s="43" t="s">
        <v>47</v>
      </c>
      <c r="C12" s="43"/>
      <c r="D12" s="43"/>
      <c r="E12" s="43"/>
      <c r="F12" s="43"/>
      <c r="G12" s="55"/>
      <c r="I12" s="43"/>
      <c r="J12" s="43" t="s">
        <v>47</v>
      </c>
      <c r="K12" s="43" t="s">
        <v>47</v>
      </c>
      <c r="W12" s="43"/>
      <c r="X12" s="43"/>
      <c r="Y12" s="43"/>
      <c r="Z12" s="43"/>
      <c r="AA12" s="43"/>
      <c r="AB12" s="72"/>
      <c r="AC12" s="72"/>
      <c r="AD12" s="43"/>
      <c r="AE12" s="43"/>
      <c r="AF12" s="43"/>
      <c r="AG12" s="43"/>
      <c r="AH12" s="43" t="s">
        <v>47</v>
      </c>
      <c r="AI12" s="72"/>
      <c r="AJ12" s="72"/>
      <c r="AK12" s="43"/>
      <c r="AL12" s="43"/>
      <c r="AM12" s="43"/>
      <c r="AP12" s="72"/>
      <c r="AQ12" s="72"/>
      <c r="AR12" s="3" t="s">
        <v>11</v>
      </c>
      <c r="AS12" s="43"/>
      <c r="AT12" s="43"/>
      <c r="AU12" s="43"/>
      <c r="AV12" s="43"/>
      <c r="AW12" s="43"/>
      <c r="AX12" s="72"/>
      <c r="AY12" s="72"/>
      <c r="AZ12" s="43"/>
      <c r="BA12" s="43"/>
      <c r="BB12" s="43"/>
      <c r="BC12" s="43"/>
      <c r="BD12" s="43"/>
      <c r="BE12" s="72"/>
      <c r="BF12" s="72"/>
      <c r="BG12" s="43"/>
      <c r="BH12" s="43"/>
      <c r="BI12" s="43"/>
      <c r="BJ12" s="43"/>
      <c r="BK12" s="43"/>
      <c r="BL12" s="3" t="s">
        <v>11</v>
      </c>
      <c r="BM12" s="72"/>
      <c r="BN12" s="72"/>
      <c r="BO12" s="43"/>
      <c r="BP12" s="43"/>
      <c r="BQ12" s="43"/>
      <c r="BR12" s="43"/>
      <c r="BS12" s="91"/>
      <c r="BT12" s="72"/>
      <c r="BU12" s="72"/>
      <c r="BV12" s="91"/>
      <c r="BW12" s="91"/>
      <c r="BX12" s="91"/>
      <c r="BY12" s="91"/>
      <c r="BZ12" s="91"/>
      <c r="CA12" s="72"/>
      <c r="CB12" s="72"/>
      <c r="CC12" s="43"/>
      <c r="CD12" s="43"/>
      <c r="CE12" s="43"/>
      <c r="CF12" s="43"/>
      <c r="CG12" s="43"/>
      <c r="CH12" s="3" t="s">
        <v>11</v>
      </c>
      <c r="CI12" s="72"/>
      <c r="CJ12" s="72"/>
      <c r="CK12" s="95"/>
      <c r="CL12" s="95"/>
      <c r="CM12" s="43"/>
      <c r="CN12" s="43"/>
      <c r="CO12" s="43"/>
      <c r="CP12" s="72"/>
      <c r="CQ12" s="72"/>
      <c r="CR12" s="43"/>
      <c r="CS12" s="43"/>
      <c r="CT12" s="43"/>
      <c r="CU12" s="43"/>
      <c r="CV12" s="43"/>
      <c r="CW12" s="72"/>
      <c r="CX12" s="72"/>
      <c r="CY12" s="3" t="s">
        <v>11</v>
      </c>
      <c r="CZ12" s="43"/>
      <c r="DA12" s="43"/>
      <c r="DB12" s="43"/>
      <c r="DC12" s="43"/>
      <c r="DD12" s="106"/>
      <c r="DE12" s="72"/>
      <c r="DF12" s="72"/>
      <c r="DG12" s="43"/>
      <c r="DH12" s="43"/>
      <c r="DI12" s="43"/>
      <c r="DJ12" s="43"/>
      <c r="DK12" s="43"/>
      <c r="DL12" s="72"/>
      <c r="DM12" s="72"/>
      <c r="DN12" s="3" t="s">
        <v>11</v>
      </c>
      <c r="DO12" s="112" t="s">
        <v>128</v>
      </c>
      <c r="DP12" s="43"/>
      <c r="DQ12" s="43"/>
      <c r="DR12" s="43"/>
      <c r="DS12" s="43"/>
      <c r="DT12" s="72"/>
      <c r="DU12" s="72"/>
      <c r="DV12" s="43"/>
      <c r="DX12" s="43"/>
      <c r="DY12" s="43"/>
      <c r="DZ12" s="43"/>
      <c r="EA12" s="72"/>
      <c r="EB12" s="72"/>
      <c r="EC12" s="43"/>
      <c r="ED12" s="43"/>
      <c r="EH12" s="72"/>
      <c r="EI12" s="72"/>
      <c r="EJ12" s="3" t="s">
        <v>11</v>
      </c>
    </row>
    <row r="13" spans="1:140" s="44" customFormat="1" ht="12.75">
      <c r="A13" s="3" t="s">
        <v>48</v>
      </c>
      <c r="B13" s="43"/>
      <c r="C13" s="43" t="s">
        <v>47</v>
      </c>
      <c r="D13" s="43" t="s">
        <v>47</v>
      </c>
      <c r="E13" s="43"/>
      <c r="F13" s="43"/>
      <c r="G13" s="55"/>
      <c r="I13" s="43"/>
      <c r="J13" s="43"/>
      <c r="K13" s="43"/>
      <c r="W13" s="43"/>
      <c r="X13" s="43"/>
      <c r="Y13" s="43"/>
      <c r="Z13" s="43"/>
      <c r="AA13" s="43"/>
      <c r="AB13" s="72"/>
      <c r="AC13" s="72"/>
      <c r="AD13" s="43"/>
      <c r="AE13" s="43"/>
      <c r="AF13" s="43"/>
      <c r="AG13" s="43"/>
      <c r="AH13" s="43"/>
      <c r="AI13" s="72"/>
      <c r="AJ13" s="72"/>
      <c r="AK13" s="43"/>
      <c r="AL13" s="43"/>
      <c r="AM13" s="43"/>
      <c r="AP13" s="72"/>
      <c r="AQ13" s="72"/>
      <c r="AR13" s="3" t="s">
        <v>48</v>
      </c>
      <c r="AS13" s="43"/>
      <c r="AT13" s="43"/>
      <c r="AU13" s="43"/>
      <c r="AV13" s="43"/>
      <c r="AW13" s="43"/>
      <c r="AX13" s="72"/>
      <c r="AY13" s="72"/>
      <c r="AZ13" s="43"/>
      <c r="BA13" s="43"/>
      <c r="BB13" s="43"/>
      <c r="BC13" s="43"/>
      <c r="BD13" s="43"/>
      <c r="BE13" s="72"/>
      <c r="BF13" s="72"/>
      <c r="BG13" s="43"/>
      <c r="BH13" s="43"/>
      <c r="BI13" s="43"/>
      <c r="BJ13" s="43"/>
      <c r="BK13" s="43"/>
      <c r="BL13" s="3" t="s">
        <v>48</v>
      </c>
      <c r="BM13" s="72"/>
      <c r="BN13" s="72"/>
      <c r="BO13" s="43"/>
      <c r="BP13" s="43"/>
      <c r="BQ13" s="43"/>
      <c r="BR13" s="43"/>
      <c r="BS13" s="91"/>
      <c r="BT13" s="72"/>
      <c r="BU13" s="72"/>
      <c r="BV13" s="91"/>
      <c r="BW13" s="91"/>
      <c r="BX13" s="91"/>
      <c r="BY13" s="91"/>
      <c r="BZ13" s="91"/>
      <c r="CA13" s="72"/>
      <c r="CB13" s="72"/>
      <c r="CC13" s="43"/>
      <c r="CD13" s="43"/>
      <c r="CE13" s="43"/>
      <c r="CF13" s="43"/>
      <c r="CG13" s="43"/>
      <c r="CH13" s="3" t="s">
        <v>48</v>
      </c>
      <c r="CI13" s="72"/>
      <c r="CJ13" s="72"/>
      <c r="CK13" s="95"/>
      <c r="CL13" s="95" t="s">
        <v>47</v>
      </c>
      <c r="CM13" s="43"/>
      <c r="CN13" s="43"/>
      <c r="CO13" s="43"/>
      <c r="CP13" s="72"/>
      <c r="CQ13" s="72"/>
      <c r="CR13" s="43"/>
      <c r="CS13" s="43"/>
      <c r="CT13" s="43"/>
      <c r="CU13" s="43"/>
      <c r="CV13" s="43"/>
      <c r="CW13" s="72"/>
      <c r="CX13" s="72"/>
      <c r="CY13" s="3" t="s">
        <v>48</v>
      </c>
      <c r="CZ13" s="43"/>
      <c r="DA13" s="43"/>
      <c r="DB13" s="43"/>
      <c r="DC13" s="43"/>
      <c r="DD13" s="43"/>
      <c r="DE13" s="72"/>
      <c r="DF13" s="72"/>
      <c r="DG13" s="43"/>
      <c r="DH13" s="43"/>
      <c r="DI13" s="43"/>
      <c r="DJ13" s="43"/>
      <c r="DK13" s="43"/>
      <c r="DL13" s="72"/>
      <c r="DM13" s="72"/>
      <c r="DN13" s="3" t="s">
        <v>48</v>
      </c>
      <c r="DO13" s="112" t="s">
        <v>125</v>
      </c>
      <c r="DP13" s="43"/>
      <c r="DQ13" s="43"/>
      <c r="DR13" s="43"/>
      <c r="DS13" s="43"/>
      <c r="DT13" s="72"/>
      <c r="DU13" s="72"/>
      <c r="DV13" s="43"/>
      <c r="DX13" s="43"/>
      <c r="DY13" s="43" t="s">
        <v>55</v>
      </c>
      <c r="DZ13" s="43"/>
      <c r="EA13" s="72"/>
      <c r="EB13" s="72"/>
      <c r="EC13" s="43"/>
      <c r="ED13" s="43"/>
      <c r="EH13" s="72"/>
      <c r="EI13" s="72"/>
      <c r="EJ13" s="3" t="s">
        <v>48</v>
      </c>
    </row>
    <row r="14" spans="1:140" s="44" customFormat="1" ht="12.75">
      <c r="A14" s="3" t="s">
        <v>12</v>
      </c>
      <c r="B14" s="43"/>
      <c r="C14" s="43"/>
      <c r="D14" s="43"/>
      <c r="E14" s="43"/>
      <c r="F14" s="43"/>
      <c r="G14" s="55"/>
      <c r="I14" s="43"/>
      <c r="J14" s="43"/>
      <c r="K14" s="43" t="s">
        <v>47</v>
      </c>
      <c r="W14" s="43" t="s">
        <v>47</v>
      </c>
      <c r="X14" s="43"/>
      <c r="Y14" s="43"/>
      <c r="Z14" s="43"/>
      <c r="AA14" s="43" t="s">
        <v>47</v>
      </c>
      <c r="AB14" s="72"/>
      <c r="AC14" s="72"/>
      <c r="AD14" s="43"/>
      <c r="AE14" s="43"/>
      <c r="AF14" s="43"/>
      <c r="AG14" s="43"/>
      <c r="AH14" s="43"/>
      <c r="AI14" s="72"/>
      <c r="AJ14" s="72"/>
      <c r="AK14" s="43"/>
      <c r="AL14" s="43"/>
      <c r="AM14" s="43"/>
      <c r="AP14" s="72"/>
      <c r="AQ14" s="72"/>
      <c r="AR14" s="3" t="s">
        <v>12</v>
      </c>
      <c r="AS14" s="43"/>
      <c r="AT14" s="43"/>
      <c r="AU14" s="43"/>
      <c r="AV14" s="43"/>
      <c r="AW14" s="43" t="s">
        <v>47</v>
      </c>
      <c r="AX14" s="72"/>
      <c r="AY14" s="72"/>
      <c r="AZ14" s="43"/>
      <c r="BA14" s="43"/>
      <c r="BB14" s="43" t="s">
        <v>47</v>
      </c>
      <c r="BC14" s="43"/>
      <c r="BD14" s="43"/>
      <c r="BE14" s="72"/>
      <c r="BF14" s="72"/>
      <c r="BG14" s="43"/>
      <c r="BH14" s="43"/>
      <c r="BI14" s="43" t="s">
        <v>47</v>
      </c>
      <c r="BJ14" s="43" t="s">
        <v>47</v>
      </c>
      <c r="BK14" s="43" t="s">
        <v>47</v>
      </c>
      <c r="BL14" s="3" t="s">
        <v>12</v>
      </c>
      <c r="BM14" s="72"/>
      <c r="BN14" s="72"/>
      <c r="BO14" s="43"/>
      <c r="BP14" s="43"/>
      <c r="BQ14" s="43"/>
      <c r="BR14" s="43"/>
      <c r="BS14" s="91"/>
      <c r="BT14" s="72"/>
      <c r="BU14" s="72"/>
      <c r="BV14" s="91"/>
      <c r="BW14" s="91"/>
      <c r="BX14" s="91"/>
      <c r="BY14" s="91"/>
      <c r="BZ14" s="91"/>
      <c r="CA14" s="72"/>
      <c r="CB14" s="72"/>
      <c r="CC14" s="43"/>
      <c r="CD14" s="43"/>
      <c r="CE14" s="43"/>
      <c r="CF14" s="43"/>
      <c r="CG14" s="43"/>
      <c r="CH14" s="3" t="s">
        <v>12</v>
      </c>
      <c r="CI14" s="72"/>
      <c r="CJ14" s="72"/>
      <c r="CK14" s="95"/>
      <c r="CL14" s="95"/>
      <c r="CM14" s="43"/>
      <c r="CN14" s="43"/>
      <c r="CO14" s="43"/>
      <c r="CP14" s="72"/>
      <c r="CQ14" s="72"/>
      <c r="CR14" s="43" t="s">
        <v>47</v>
      </c>
      <c r="CS14" s="43"/>
      <c r="CT14" s="43" t="s">
        <v>47</v>
      </c>
      <c r="CU14" s="43"/>
      <c r="CV14" s="43"/>
      <c r="CW14" s="72"/>
      <c r="CX14" s="72"/>
      <c r="CY14" s="3" t="s">
        <v>12</v>
      </c>
      <c r="CZ14" s="43"/>
      <c r="DA14" s="43"/>
      <c r="DB14" s="43"/>
      <c r="DC14" s="43"/>
      <c r="DD14" s="43"/>
      <c r="DE14" s="72"/>
      <c r="DF14" s="72"/>
      <c r="DG14" s="43"/>
      <c r="DH14" s="43"/>
      <c r="DI14" s="43"/>
      <c r="DJ14" s="43"/>
      <c r="DK14" s="43" t="s">
        <v>47</v>
      </c>
      <c r="DL14" s="72"/>
      <c r="DM14" s="72"/>
      <c r="DN14" s="3" t="s">
        <v>12</v>
      </c>
      <c r="DO14" s="112" t="s">
        <v>125</v>
      </c>
      <c r="DP14" s="43" t="s">
        <v>47</v>
      </c>
      <c r="DQ14" s="43"/>
      <c r="DR14" s="43"/>
      <c r="DS14" s="43"/>
      <c r="DT14" s="72"/>
      <c r="DU14" s="72"/>
      <c r="DV14" s="43"/>
      <c r="DX14" s="43" t="s">
        <v>47</v>
      </c>
      <c r="DY14" s="43" t="s">
        <v>47</v>
      </c>
      <c r="DZ14" s="43"/>
      <c r="EA14" s="72"/>
      <c r="EB14" s="72"/>
      <c r="EC14" s="43"/>
      <c r="ED14" s="43"/>
      <c r="EH14" s="72"/>
      <c r="EI14" s="72"/>
      <c r="EJ14" s="3" t="s">
        <v>12</v>
      </c>
    </row>
    <row r="15" spans="1:140" s="44" customFormat="1" ht="12.75">
      <c r="A15" s="3" t="s">
        <v>13</v>
      </c>
      <c r="B15" s="43"/>
      <c r="C15" s="43"/>
      <c r="D15" s="43"/>
      <c r="E15" s="43"/>
      <c r="F15" s="43"/>
      <c r="G15" s="55"/>
      <c r="I15" s="43"/>
      <c r="J15" s="43"/>
      <c r="K15" s="43"/>
      <c r="W15" s="43"/>
      <c r="X15" s="43"/>
      <c r="Y15" s="43"/>
      <c r="Z15" s="43"/>
      <c r="AA15" s="43"/>
      <c r="AB15" s="72"/>
      <c r="AC15" s="72"/>
      <c r="AD15" s="43"/>
      <c r="AE15" s="43"/>
      <c r="AF15" s="43"/>
      <c r="AG15" s="43" t="s">
        <v>47</v>
      </c>
      <c r="AH15" s="43"/>
      <c r="AI15" s="72"/>
      <c r="AJ15" s="72"/>
      <c r="AK15" s="43"/>
      <c r="AL15" s="43"/>
      <c r="AM15" s="43"/>
      <c r="AP15" s="72"/>
      <c r="AQ15" s="72"/>
      <c r="AR15" s="3" t="s">
        <v>13</v>
      </c>
      <c r="AS15" s="43"/>
      <c r="AT15" s="43" t="s">
        <v>47</v>
      </c>
      <c r="AU15" s="43" t="s">
        <v>47</v>
      </c>
      <c r="AV15" s="43" t="s">
        <v>47</v>
      </c>
      <c r="AW15" s="43" t="s">
        <v>47</v>
      </c>
      <c r="AX15" s="72"/>
      <c r="AY15" s="72"/>
      <c r="AZ15" s="43"/>
      <c r="BA15" s="43"/>
      <c r="BB15" s="43"/>
      <c r="BC15" s="43"/>
      <c r="BD15" s="43"/>
      <c r="BE15" s="72"/>
      <c r="BF15" s="72"/>
      <c r="BG15" s="43" t="s">
        <v>47</v>
      </c>
      <c r="BH15" s="43"/>
      <c r="BI15" s="43"/>
      <c r="BJ15" s="43"/>
      <c r="BK15" s="43"/>
      <c r="BL15" s="3" t="s">
        <v>13</v>
      </c>
      <c r="BM15" s="72"/>
      <c r="BN15" s="72"/>
      <c r="BO15" s="43"/>
      <c r="BP15" s="43" t="s">
        <v>47</v>
      </c>
      <c r="BQ15" s="43" t="s">
        <v>47</v>
      </c>
      <c r="BR15" s="43"/>
      <c r="BS15" s="91"/>
      <c r="BT15" s="72"/>
      <c r="BU15" s="72"/>
      <c r="BV15" s="91"/>
      <c r="BW15" s="91"/>
      <c r="BX15" s="91"/>
      <c r="BY15" s="91"/>
      <c r="BZ15" s="91"/>
      <c r="CA15" s="72"/>
      <c r="CB15" s="72"/>
      <c r="CC15" s="43"/>
      <c r="CD15" s="43" t="s">
        <v>47</v>
      </c>
      <c r="CE15" s="43"/>
      <c r="CF15" s="43"/>
      <c r="CG15" s="43"/>
      <c r="CH15" s="3" t="s">
        <v>13</v>
      </c>
      <c r="CI15" s="72"/>
      <c r="CJ15" s="72"/>
      <c r="CK15" s="95"/>
      <c r="CL15" s="95"/>
      <c r="CM15" s="43"/>
      <c r="CN15" s="43"/>
      <c r="CO15" s="43"/>
      <c r="CP15" s="72"/>
      <c r="CQ15" s="72"/>
      <c r="CR15" s="43"/>
      <c r="CS15" s="43" t="s">
        <v>47</v>
      </c>
      <c r="CT15" s="43"/>
      <c r="CU15" s="43"/>
      <c r="CV15" s="43"/>
      <c r="CW15" s="72"/>
      <c r="CX15" s="72"/>
      <c r="CY15" s="3" t="s">
        <v>13</v>
      </c>
      <c r="CZ15" s="43" t="s">
        <v>47</v>
      </c>
      <c r="DA15" s="43"/>
      <c r="DB15" s="43"/>
      <c r="DC15" s="43"/>
      <c r="DD15" s="43"/>
      <c r="DE15" s="72"/>
      <c r="DF15" s="72"/>
      <c r="DG15" s="43"/>
      <c r="DH15" s="43"/>
      <c r="DI15" s="43"/>
      <c r="DJ15" s="43"/>
      <c r="DK15" s="43"/>
      <c r="DL15" s="72"/>
      <c r="DM15" s="72"/>
      <c r="DN15" s="3" t="s">
        <v>13</v>
      </c>
      <c r="DO15" s="112" t="s">
        <v>129</v>
      </c>
      <c r="DP15" s="43"/>
      <c r="DQ15" s="43"/>
      <c r="DR15" s="43"/>
      <c r="DS15" s="43"/>
      <c r="DT15" s="72"/>
      <c r="DU15" s="72"/>
      <c r="DV15" s="43"/>
      <c r="DX15" s="43"/>
      <c r="DY15" s="43"/>
      <c r="DZ15" s="43"/>
      <c r="EA15" s="72"/>
      <c r="EB15" s="72"/>
      <c r="EC15" s="43"/>
      <c r="ED15" s="43"/>
      <c r="EH15" s="72"/>
      <c r="EI15" s="72"/>
      <c r="EJ15" s="3" t="s">
        <v>13</v>
      </c>
    </row>
    <row r="16" spans="1:140" s="44" customFormat="1" ht="12.75">
      <c r="A16" s="3" t="s">
        <v>14</v>
      </c>
      <c r="B16" s="43"/>
      <c r="C16" s="43"/>
      <c r="D16" s="43"/>
      <c r="E16" s="43"/>
      <c r="F16" s="43"/>
      <c r="G16" s="55"/>
      <c r="I16" s="43"/>
      <c r="J16" s="43"/>
      <c r="K16" s="43"/>
      <c r="W16" s="43" t="s">
        <v>47</v>
      </c>
      <c r="X16" s="43"/>
      <c r="Y16" s="43"/>
      <c r="Z16" s="43"/>
      <c r="AA16" s="43"/>
      <c r="AB16" s="72"/>
      <c r="AC16" s="72"/>
      <c r="AD16" s="43"/>
      <c r="AE16" s="43"/>
      <c r="AF16" s="43"/>
      <c r="AG16" s="43"/>
      <c r="AH16" s="43"/>
      <c r="AI16" s="72"/>
      <c r="AJ16" s="72"/>
      <c r="AK16" s="43"/>
      <c r="AL16" s="43"/>
      <c r="AM16" s="43"/>
      <c r="AP16" s="72"/>
      <c r="AQ16" s="72"/>
      <c r="AR16" s="3" t="s">
        <v>14</v>
      </c>
      <c r="AS16" s="43"/>
      <c r="AT16" s="43"/>
      <c r="AU16" s="43"/>
      <c r="AV16" s="43"/>
      <c r="AW16" s="43"/>
      <c r="AX16" s="72"/>
      <c r="AY16" s="72"/>
      <c r="AZ16" s="43"/>
      <c r="BA16" s="43"/>
      <c r="BB16" s="43"/>
      <c r="BC16" s="43"/>
      <c r="BD16" s="43"/>
      <c r="BE16" s="72"/>
      <c r="BF16" s="72"/>
      <c r="BG16" s="43"/>
      <c r="BH16" s="43"/>
      <c r="BI16" s="43"/>
      <c r="BJ16" s="43" t="s">
        <v>47</v>
      </c>
      <c r="BK16" s="43"/>
      <c r="BL16" s="3" t="s">
        <v>14</v>
      </c>
      <c r="BM16" s="72"/>
      <c r="BN16" s="72"/>
      <c r="BO16" s="43"/>
      <c r="BP16" s="43"/>
      <c r="BQ16" s="43"/>
      <c r="BR16" s="43"/>
      <c r="BS16" s="91"/>
      <c r="BT16" s="72"/>
      <c r="BU16" s="72"/>
      <c r="BV16" s="91"/>
      <c r="BW16" s="91"/>
      <c r="BX16" s="91"/>
      <c r="BY16" s="91"/>
      <c r="BZ16" s="91"/>
      <c r="CA16" s="72"/>
      <c r="CB16" s="72"/>
      <c r="CC16" s="43"/>
      <c r="CD16" s="43"/>
      <c r="CE16" s="43"/>
      <c r="CF16" s="43"/>
      <c r="CG16" s="43"/>
      <c r="CH16" s="3" t="s">
        <v>14</v>
      </c>
      <c r="CI16" s="72"/>
      <c r="CJ16" s="72"/>
      <c r="CK16" s="95"/>
      <c r="CL16" s="95"/>
      <c r="CM16" s="43"/>
      <c r="CN16" s="43"/>
      <c r="CO16" s="43"/>
      <c r="CP16" s="72"/>
      <c r="CQ16" s="72"/>
      <c r="CR16" s="43"/>
      <c r="CS16" s="43"/>
      <c r="CT16" s="43"/>
      <c r="CU16" s="43"/>
      <c r="CV16" s="43"/>
      <c r="CW16" s="72"/>
      <c r="CX16" s="72"/>
      <c r="CY16" s="3" t="s">
        <v>14</v>
      </c>
      <c r="CZ16" s="43"/>
      <c r="DA16" s="43"/>
      <c r="DB16" s="43"/>
      <c r="DC16" s="43"/>
      <c r="DD16" s="43"/>
      <c r="DE16" s="72"/>
      <c r="DF16" s="72"/>
      <c r="DG16" s="43"/>
      <c r="DH16" s="43"/>
      <c r="DI16" s="43"/>
      <c r="DJ16" s="43"/>
      <c r="DK16" s="43"/>
      <c r="DL16" s="72"/>
      <c r="DM16" s="72"/>
      <c r="DN16" s="3" t="s">
        <v>14</v>
      </c>
      <c r="DO16" s="112" t="s">
        <v>130</v>
      </c>
      <c r="DP16" s="43"/>
      <c r="DQ16" s="43"/>
      <c r="DR16" s="43"/>
      <c r="DS16" s="43"/>
      <c r="DT16" s="72"/>
      <c r="DU16" s="72"/>
      <c r="DV16" s="43"/>
      <c r="DX16" s="43"/>
      <c r="DY16" s="43"/>
      <c r="DZ16" s="43"/>
      <c r="EA16" s="72"/>
      <c r="EB16" s="72"/>
      <c r="EC16" s="43"/>
      <c r="ED16" s="43"/>
      <c r="EH16" s="72"/>
      <c r="EI16" s="72"/>
      <c r="EJ16" s="3" t="s">
        <v>14</v>
      </c>
    </row>
    <row r="17" spans="1:140" s="44" customFormat="1" ht="12.75">
      <c r="A17" s="3" t="s">
        <v>15</v>
      </c>
      <c r="B17" s="43" t="s">
        <v>55</v>
      </c>
      <c r="C17" s="43"/>
      <c r="D17" s="43"/>
      <c r="E17" s="43"/>
      <c r="F17" s="43"/>
      <c r="G17" s="55"/>
      <c r="I17" s="43"/>
      <c r="J17" s="43"/>
      <c r="K17" s="43" t="s">
        <v>47</v>
      </c>
      <c r="W17" s="43"/>
      <c r="X17" s="43"/>
      <c r="Y17" s="43"/>
      <c r="Z17" s="43"/>
      <c r="AA17" s="43"/>
      <c r="AB17" s="72"/>
      <c r="AC17" s="72"/>
      <c r="AD17" s="43"/>
      <c r="AE17" s="43"/>
      <c r="AF17" s="43"/>
      <c r="AG17" s="43"/>
      <c r="AH17" s="43"/>
      <c r="AI17" s="72"/>
      <c r="AJ17" s="72"/>
      <c r="AK17" s="43"/>
      <c r="AL17" s="43"/>
      <c r="AM17" s="43"/>
      <c r="AP17" s="72"/>
      <c r="AQ17" s="72"/>
      <c r="AR17" s="3" t="s">
        <v>15</v>
      </c>
      <c r="AS17" s="43" t="s">
        <v>47</v>
      </c>
      <c r="AT17" s="43"/>
      <c r="AU17" s="43"/>
      <c r="AV17" s="43"/>
      <c r="AW17" s="43"/>
      <c r="AX17" s="72"/>
      <c r="AY17" s="72"/>
      <c r="AZ17" s="43"/>
      <c r="BA17" s="43"/>
      <c r="BB17" s="43"/>
      <c r="BC17" s="43"/>
      <c r="BD17" s="43"/>
      <c r="BE17" s="72"/>
      <c r="BF17" s="72"/>
      <c r="BG17" s="43"/>
      <c r="BH17" s="43"/>
      <c r="BI17" s="43"/>
      <c r="BJ17" s="43"/>
      <c r="BK17" s="43"/>
      <c r="BL17" s="3" t="s">
        <v>15</v>
      </c>
      <c r="BM17" s="72"/>
      <c r="BN17" s="72"/>
      <c r="BO17" s="43"/>
      <c r="BP17" s="43"/>
      <c r="BQ17" s="43"/>
      <c r="BR17" s="43"/>
      <c r="BS17" s="91"/>
      <c r="BT17" s="72"/>
      <c r="BU17" s="72"/>
      <c r="BV17" s="91"/>
      <c r="BW17" s="91"/>
      <c r="BX17" s="91"/>
      <c r="BY17" s="91"/>
      <c r="BZ17" s="91"/>
      <c r="CA17" s="72"/>
      <c r="CB17" s="72"/>
      <c r="CC17" s="43"/>
      <c r="CD17" s="43"/>
      <c r="CE17" s="43"/>
      <c r="CF17" s="43"/>
      <c r="CG17" s="43"/>
      <c r="CH17" s="3" t="s">
        <v>15</v>
      </c>
      <c r="CI17" s="72"/>
      <c r="CJ17" s="72"/>
      <c r="CK17" s="95"/>
      <c r="CL17" s="95"/>
      <c r="CM17" s="43"/>
      <c r="CN17" s="43"/>
      <c r="CO17" s="43"/>
      <c r="CP17" s="72"/>
      <c r="CQ17" s="72"/>
      <c r="CR17" s="43" t="s">
        <v>47</v>
      </c>
      <c r="CS17" s="43"/>
      <c r="CT17" s="43" t="s">
        <v>47</v>
      </c>
      <c r="CU17" s="43"/>
      <c r="CV17" s="43"/>
      <c r="CW17" s="72"/>
      <c r="CX17" s="72"/>
      <c r="CY17" s="3" t="s">
        <v>15</v>
      </c>
      <c r="CZ17" s="43"/>
      <c r="DA17" s="43"/>
      <c r="DB17" s="43"/>
      <c r="DC17" s="43"/>
      <c r="DD17" s="43"/>
      <c r="DE17" s="72"/>
      <c r="DF17" s="72"/>
      <c r="DG17" s="43"/>
      <c r="DH17" s="43"/>
      <c r="DI17" s="43"/>
      <c r="DJ17" s="43"/>
      <c r="DK17" s="43"/>
      <c r="DL17" s="72"/>
      <c r="DM17" s="72"/>
      <c r="DN17" s="3" t="s">
        <v>15</v>
      </c>
      <c r="DO17" s="112" t="s">
        <v>130</v>
      </c>
      <c r="DP17" s="43"/>
      <c r="DQ17" s="43"/>
      <c r="DR17" s="43"/>
      <c r="DS17" s="43"/>
      <c r="DT17" s="72"/>
      <c r="DU17" s="72"/>
      <c r="DV17" s="43"/>
      <c r="DX17" s="43"/>
      <c r="DY17" s="43"/>
      <c r="DZ17" s="43"/>
      <c r="EA17" s="72"/>
      <c r="EB17" s="72"/>
      <c r="EC17" s="43"/>
      <c r="ED17" s="43"/>
      <c r="EH17" s="72"/>
      <c r="EI17" s="72"/>
      <c r="EJ17" s="3" t="s">
        <v>15</v>
      </c>
    </row>
    <row r="18" spans="1:140" s="44" customFormat="1" ht="12.75">
      <c r="A18" s="18" t="s">
        <v>16</v>
      </c>
      <c r="B18" s="43"/>
      <c r="C18" s="43"/>
      <c r="D18" s="43"/>
      <c r="E18" s="43"/>
      <c r="F18" s="43"/>
      <c r="G18" s="55"/>
      <c r="I18" s="43"/>
      <c r="J18" s="43"/>
      <c r="K18" s="43"/>
      <c r="W18" s="43"/>
      <c r="X18" s="43"/>
      <c r="Y18" s="43"/>
      <c r="Z18" s="43"/>
      <c r="AA18" s="43"/>
      <c r="AB18" s="72"/>
      <c r="AC18" s="72"/>
      <c r="AD18" s="43"/>
      <c r="AE18" s="43"/>
      <c r="AF18" s="43"/>
      <c r="AG18" s="43"/>
      <c r="AH18" s="43"/>
      <c r="AI18" s="72"/>
      <c r="AJ18" s="72"/>
      <c r="AK18" s="43"/>
      <c r="AL18" s="43"/>
      <c r="AM18" s="43"/>
      <c r="AP18" s="72"/>
      <c r="AQ18" s="72"/>
      <c r="AR18" s="18" t="s">
        <v>16</v>
      </c>
      <c r="AS18" s="43"/>
      <c r="AT18" s="43"/>
      <c r="AU18" s="43"/>
      <c r="AV18" s="43"/>
      <c r="AW18" s="43"/>
      <c r="AX18" s="72"/>
      <c r="AY18" s="72"/>
      <c r="AZ18" s="43"/>
      <c r="BA18" s="43"/>
      <c r="BB18" s="43"/>
      <c r="BC18" s="43" t="s">
        <v>91</v>
      </c>
      <c r="BD18" s="43" t="s">
        <v>91</v>
      </c>
      <c r="BE18" s="72"/>
      <c r="BF18" s="72"/>
      <c r="BG18" s="43" t="s">
        <v>47</v>
      </c>
      <c r="BH18" s="43" t="s">
        <v>47</v>
      </c>
      <c r="BI18" s="43" t="s">
        <v>55</v>
      </c>
      <c r="BJ18" s="43" t="s">
        <v>47</v>
      </c>
      <c r="BK18" s="43"/>
      <c r="BL18" s="18" t="s">
        <v>16</v>
      </c>
      <c r="BM18" s="72"/>
      <c r="BN18" s="72"/>
      <c r="BO18" s="43" t="s">
        <v>47</v>
      </c>
      <c r="BP18" s="43"/>
      <c r="BQ18" s="43" t="s">
        <v>47</v>
      </c>
      <c r="BR18" s="43" t="s">
        <v>47</v>
      </c>
      <c r="BS18" s="91"/>
      <c r="BT18" s="72"/>
      <c r="BU18" s="72"/>
      <c r="BV18" s="91"/>
      <c r="BW18" s="91"/>
      <c r="BX18" s="91"/>
      <c r="BY18" s="91"/>
      <c r="BZ18" s="91"/>
      <c r="CA18" s="72"/>
      <c r="CB18" s="72"/>
      <c r="CC18" s="43"/>
      <c r="CD18" s="43"/>
      <c r="CE18" s="43"/>
      <c r="CF18" s="43"/>
      <c r="CG18" s="43" t="s">
        <v>47</v>
      </c>
      <c r="CH18" s="18" t="s">
        <v>16</v>
      </c>
      <c r="CI18" s="72"/>
      <c r="CJ18" s="72"/>
      <c r="CK18" s="95"/>
      <c r="CL18" s="95"/>
      <c r="CM18" s="43"/>
      <c r="CN18" s="43"/>
      <c r="CO18" s="43"/>
      <c r="CP18" s="72"/>
      <c r="CQ18" s="72"/>
      <c r="CR18" s="43"/>
      <c r="CS18" s="43"/>
      <c r="CT18" s="43"/>
      <c r="CU18" s="43"/>
      <c r="CV18" s="43"/>
      <c r="CW18" s="72"/>
      <c r="CX18" s="72"/>
      <c r="CY18" s="18" t="s">
        <v>16</v>
      </c>
      <c r="CZ18" s="43" t="s">
        <v>47</v>
      </c>
      <c r="DA18" s="43"/>
      <c r="DB18" s="43"/>
      <c r="DC18" s="43"/>
      <c r="DD18" s="43"/>
      <c r="DE18" s="72"/>
      <c r="DF18" s="72"/>
      <c r="DG18" s="43"/>
      <c r="DH18" s="43"/>
      <c r="DI18" s="43"/>
      <c r="DJ18" s="43"/>
      <c r="DK18" s="43"/>
      <c r="DL18" s="72"/>
      <c r="DM18" s="72"/>
      <c r="DN18" s="18" t="s">
        <v>16</v>
      </c>
      <c r="DO18" s="112" t="s">
        <v>130</v>
      </c>
      <c r="DP18" s="43" t="s">
        <v>47</v>
      </c>
      <c r="DQ18" s="43"/>
      <c r="DR18" s="43"/>
      <c r="DS18" s="43" t="s">
        <v>47</v>
      </c>
      <c r="DT18" s="72"/>
      <c r="DU18" s="72"/>
      <c r="DV18" s="43"/>
      <c r="DW18" s="44" t="s">
        <v>47</v>
      </c>
      <c r="DX18" s="43" t="s">
        <v>47</v>
      </c>
      <c r="DY18" s="106"/>
      <c r="DZ18" s="43" t="s">
        <v>47</v>
      </c>
      <c r="EA18" s="72"/>
      <c r="EB18" s="72"/>
      <c r="EC18" s="43"/>
      <c r="ED18" s="43" t="s">
        <v>47</v>
      </c>
      <c r="EH18" s="72"/>
      <c r="EI18" s="72"/>
      <c r="EJ18" s="18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2006-06-22T11:39:09Z</dcterms:modified>
  <cp:category/>
  <cp:version/>
  <cp:contentType/>
  <cp:contentStatus/>
</cp:coreProperties>
</file>